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参数" sheetId="2" state="visible" r:id="rId2"/>
    <sheet xmlns:r="http://schemas.openxmlformats.org/officeDocument/2006/relationships" name="看板" sheetId="3" state="visible" r:id="rId3"/>
    <sheet xmlns:r="http://schemas.openxmlformats.org/officeDocument/2006/relationships" name="数据" sheetId="4" state="visible" r:id="rId4"/>
    <sheet xmlns:r="http://schemas.openxmlformats.org/officeDocument/2006/relationships" name="分组" sheetId="5" state="visible" r:id="rId5"/>
    <sheet xmlns:r="http://schemas.openxmlformats.org/officeDocument/2006/relationships" name="回撤与连亏" sheetId="6" state="visible" r:id="rId6"/>
    <sheet xmlns:r="http://schemas.openxmlformats.org/officeDocument/2006/relationships" name="月度" sheetId="7" state="visible" r:id="rId7"/>
    <sheet xmlns:r="http://schemas.openxmlformats.org/officeDocument/2006/relationships" name="例-看板" sheetId="8" state="visible" r:id="rId8"/>
    <sheet xmlns:r="http://schemas.openxmlformats.org/officeDocument/2006/relationships" name="例-数据" sheetId="9" state="visible" r:id="rId9"/>
    <sheet xmlns:r="http://schemas.openxmlformats.org/officeDocument/2006/relationships" name="例-分组" sheetId="10" state="visible" r:id="rId10"/>
    <sheet xmlns:r="http://schemas.openxmlformats.org/officeDocument/2006/relationships" name="例-回撤与连亏" sheetId="11" state="visible" r:id="rId11"/>
    <sheet xmlns:r="http://schemas.openxmlformats.org/officeDocument/2006/relationships" name="例-月度" sheetId="12" state="visible" r:id="rId12"/>
  </sheets>
  <definedNames>
    <definedName name="_xlnm.Print_Area" localSheetId="0">'使用说明'!$A$1:$D$54</definedName>
    <definedName name="_xlnm.Print_Area" localSheetId="1">'参数'!$A$1:$I$21</definedName>
    <definedName name="_xlnm.Print_Area" localSheetId="2">'看板'!$A$1:$J$71</definedName>
    <definedName name="_xlnm.Print_Titles" localSheetId="3">'数据'!$3:$4</definedName>
    <definedName name="_xlnm.Print_Area" localSheetId="3">'数据'!$A$1:$U$44</definedName>
    <definedName name="_xlnm.Print_Area" localSheetId="4">'分组'!$A$1:$H$72</definedName>
    <definedName name="_xlnm.Print_Area" localSheetId="5">'回撤与连亏'!$A$1:$H$34</definedName>
    <definedName name="_xlnm.Print_Area" localSheetId="6">'月度'!$A$1:$I$20</definedName>
    <definedName name="_xlnm.Print_Area" localSheetId="7">'例-看板'!$A$1:$J$71</definedName>
    <definedName name="_xlnm.Print_Titles" localSheetId="8">'例-数据'!$3:$4</definedName>
    <definedName name="_xlnm.Print_Area" localSheetId="8">'例-数据'!$A$1:$U$44</definedName>
    <definedName name="_xlnm.Print_Area" localSheetId="9">'例-分组'!$A$1:$H$72</definedName>
    <definedName name="_xlnm.Print_Area" localSheetId="10">'例-回撤与连亏'!$A$1:$H$34</definedName>
    <definedName name="_xlnm.Print_Area" localSheetId="11">'例-月度'!$A$1:$I$20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+0.00&quot;R&quot;;-0.00&quot;R&quot;;0.00&quot;R&quot;"/>
    <numFmt numFmtId="167" formatCode="yyyy-mm"/>
    <numFmt numFmtId="168" formatCode="0.00&quot;R&quot;"/>
    <numFmt numFmtId="169" formatCode="0.0%"/>
    <numFmt numFmtId="170" formatCode="m&quot;月&quot;"/>
  </numFmts>
  <fonts count="16">
    <font>
      <name val="Calibri"/>
      <family val="2"/>
      <color theme="1"/>
      <sz val="11"/>
      <scheme val="minor"/>
    </font>
    <font>
      <name val="Microsoft YaHei"/>
      <b val="1"/>
      <color rgb="009D4616"/>
      <sz val="18"/>
    </font>
    <font>
      <name val="Microsoft YaHei"/>
      <color rgb="005E574D"/>
      <sz val="9"/>
    </font>
    <font>
      <name val="Microsoft YaHei"/>
      <b val="1"/>
      <color rgb="009D4616"/>
      <sz val="12"/>
    </font>
    <font>
      <name val="Microsoft YaHei"/>
      <color rgb="001F1B16"/>
      <sz val="10"/>
    </font>
    <font>
      <name val="Microsoft YaHei"/>
      <b val="1"/>
      <color rgb="00FFFFFF"/>
      <sz val="9"/>
    </font>
    <font>
      <name val="Microsoft YaHei"/>
      <b val="1"/>
      <color rgb="001F1B16"/>
      <sz val="10"/>
    </font>
    <font>
      <name val="Microsoft YaHei"/>
      <color rgb="005E574D"/>
      <sz val="10"/>
    </font>
    <font>
      <name val="Microsoft YaHei"/>
      <color rgb="000000FF"/>
      <sz val="10"/>
      <u val="single"/>
    </font>
    <font>
      <name val="Microsoft YaHei"/>
      <b val="1"/>
      <color rgb="009D4616"/>
      <sz val="15"/>
    </font>
    <font>
      <name val="Microsoft YaHei"/>
      <color rgb="005E574D"/>
      <sz val="8"/>
    </font>
    <font>
      <name val="Microsoft YaHei"/>
      <b val="1"/>
      <color rgb="009D4616"/>
      <sz val="11"/>
    </font>
    <font>
      <name val="Microsoft YaHei"/>
      <color rgb="000000FF"/>
      <sz val="10"/>
    </font>
    <font>
      <name val="Microsoft YaHei"/>
      <b val="1"/>
      <color rgb="007C350E"/>
      <sz val="9"/>
    </font>
    <font>
      <name val="Microsoft YaHei"/>
      <color rgb="00008000"/>
      <sz val="10"/>
    </font>
    <font>
      <name val="Microsoft YaHei"/>
      <b val="1"/>
      <color rgb="007C350E"/>
      <sz val="10"/>
    </font>
  </fonts>
  <fills count="6">
    <fill>
      <patternFill/>
    </fill>
    <fill>
      <patternFill patternType="gray125"/>
    </fill>
    <fill>
      <patternFill patternType="solid">
        <fgColor rgb="009D4616"/>
        <bgColor rgb="009D4616"/>
      </patternFill>
    </fill>
    <fill>
      <patternFill patternType="solid">
        <fgColor rgb="00EFE3D3"/>
        <bgColor rgb="00EFE3D3"/>
      </patternFill>
    </fill>
    <fill>
      <patternFill patternType="solid">
        <fgColor rgb="00F3EFE8"/>
        <bgColor rgb="00F3EFE8"/>
      </patternFill>
    </fill>
    <fill>
      <patternFill patternType="solid">
        <fgColor rgb="00FBE3D2"/>
        <bgColor rgb="00FBE3D2"/>
      </patternFill>
    </fill>
  </fills>
  <borders count="3">
    <border>
      <left/>
      <right/>
      <top/>
      <bottom/>
      <diagonal/>
    </border>
    <border>
      <bottom style="thin">
        <color rgb="009D4616"/>
      </bottom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bottom"/>
    </xf>
    <xf numFmtId="0" fontId="0" fillId="0" borderId="1" pivotButton="0" quotePrefix="0" xfId="0"/>
    <xf numFmtId="0" fontId="4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1" fontId="12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64" fontId="12" fillId="0" borderId="2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 wrapText="1"/>
    </xf>
    <xf numFmtId="165" fontId="12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right" vertical="center"/>
    </xf>
    <xf numFmtId="0" fontId="12" fillId="0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center" vertical="center"/>
    </xf>
    <xf numFmtId="169" fontId="6" fillId="4" borderId="2" applyAlignment="1" pivotButton="0" quotePrefix="0" xfId="0">
      <alignment horizontal="center" vertical="center"/>
    </xf>
    <xf numFmtId="166" fontId="6" fillId="4" borderId="2" applyAlignment="1" pivotButton="0" quotePrefix="0" xfId="0">
      <alignment horizontal="center" vertical="center"/>
    </xf>
    <xf numFmtId="2" fontId="6" fillId="4" borderId="2" applyAlignment="1" pivotButton="0" quotePrefix="0" xfId="0">
      <alignment horizontal="center" vertical="center"/>
    </xf>
    <xf numFmtId="168" fontId="6" fillId="4" borderId="2" applyAlignment="1" pivotButton="0" quotePrefix="0" xfId="0">
      <alignment horizontal="center" vertical="center"/>
    </xf>
    <xf numFmtId="1" fontId="6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1" fontId="14" fillId="4" borderId="2" applyAlignment="1" pivotButton="0" quotePrefix="0" xfId="0">
      <alignment horizontal="center" vertical="center"/>
    </xf>
    <xf numFmtId="0" fontId="13" fillId="3" borderId="2" applyAlignment="1" pivotButton="0" quotePrefix="0" xfId="0">
      <alignment horizontal="center" vertical="center"/>
    </xf>
    <xf numFmtId="166" fontId="12" fillId="0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167" fontId="4" fillId="4" borderId="2" applyAlignment="1" pivotButton="0" quotePrefix="0" xfId="0">
      <alignment horizontal="center" vertical="center"/>
    </xf>
    <xf numFmtId="1" fontId="4" fillId="4" borderId="2" applyAlignment="1" pivotButton="0" quotePrefix="0" xfId="0">
      <alignment horizontal="center" vertical="center"/>
    </xf>
    <xf numFmtId="166" fontId="4" fillId="4" borderId="2" applyAlignment="1" pivotButton="0" quotePrefix="0" xfId="0">
      <alignment horizontal="center" vertical="center"/>
    </xf>
    <xf numFmtId="168" fontId="4" fillId="4" borderId="2" applyAlignment="1" pivotButton="0" quotePrefix="0" xfId="0">
      <alignment horizontal="center" vertical="center"/>
    </xf>
    <xf numFmtId="2" fontId="4" fillId="4" borderId="2" applyAlignment="1" pivotButton="0" quotePrefix="0" xfId="0">
      <alignment horizontal="center" vertical="center"/>
    </xf>
    <xf numFmtId="0" fontId="14" fillId="4" borderId="2" applyAlignment="1" pivotButton="0" quotePrefix="0" xfId="0">
      <alignment horizontal="left" vertical="center"/>
    </xf>
    <xf numFmtId="169" fontId="14" fillId="4" borderId="2" applyAlignment="1" pivotButton="0" quotePrefix="0" xfId="0">
      <alignment horizontal="center" vertical="center"/>
    </xf>
    <xf numFmtId="166" fontId="14" fillId="4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164" fontId="6" fillId="4" borderId="2" applyAlignment="1" pivotButton="0" quotePrefix="0" xfId="0">
      <alignment horizontal="center" vertical="center"/>
    </xf>
    <xf numFmtId="0" fontId="6" fillId="4" borderId="2" applyAlignment="1" pivotButton="0" quotePrefix="0" xfId="0">
      <alignment horizontal="left" vertical="center" wrapText="1"/>
    </xf>
    <xf numFmtId="170" fontId="4" fillId="4" borderId="2" applyAlignment="1" pivotButton="0" quotePrefix="0" xfId="0">
      <alignment horizontal="center" vertical="center"/>
    </xf>
    <xf numFmtId="168" fontId="14" fillId="4" borderId="2" applyAlignment="1" pivotButton="0" quotePrefix="0" xfId="0">
      <alignment horizontal="center" vertical="center"/>
    </xf>
    <xf numFmtId="0" fontId="15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color rgb="001E8449"/>
      </font>
    </dxf>
    <dxf>
      <font>
        <color rgb="00C0392B"/>
      </font>
    </dxf>
    <dxf>
      <fill>
        <patternFill patternType="solid">
          <fgColor rgb="00FFE08A"/>
          <bgColor rgb="00FFE08A"/>
        </patternFill>
      </fill>
    </dxf>
    <dxf>
      <fill>
        <patternFill patternType="solid">
          <fgColor rgb="00F6C7BE"/>
          <bgColor rgb="00F6C7BE"/>
        </patternFill>
      </fill>
    </dxf>
    <dxf>
      <font>
        <i val="1"/>
        <color rgb="005E574D"/>
      </font>
    </dxf>
    <dxf>
      <font>
        <b val="1"/>
        <color rgb="00C0392B"/>
      </font>
      <fill>
        <patternFill patternType="solid">
          <fgColor rgb="00F6C7BE"/>
          <bgColor rgb="00F6C7BE"/>
        </patternFill>
      </fill>
    </dxf>
    <dxf>
      <font>
        <b val="1"/>
        <color rgb="001E8449"/>
      </font>
      <fill>
        <patternFill patternType="solid">
          <fgColor rgb="00D5EFDD"/>
          <bgColor rgb="00D5EF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累计净R（入选的交易，一笔一个点）</a:t>
            </a:r>
          </a:p>
        </rich>
      </tx>
    </title>
    <plotArea>
      <lineChart>
        <grouping val="standard"/>
        <ser>
          <idx val="0"/>
          <order val="0"/>
          <tx>
            <strRef>
              <f>'数据'!V4</f>
            </strRef>
          </tx>
          <spPr>
            <a:ln xmlns:a="http://schemas.openxmlformats.org/drawingml/2006/main" w="22000">
              <a:solidFill>
                <a:srgbClr val="9D46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'数据'!$V$5:$V$1004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净R 分布（笔数）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'看板'!C25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prstDash val="solid"/>
            </a:ln>
          </spPr>
          <cat>
            <numRef>
              <f>'看板'!$B$26:$B$38</f>
            </numRef>
          </cat>
          <val>
            <numRef>
              <f>'看板'!$C$26:$C$38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笔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按月合计净R（年份在月度页改）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'月度'!F6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prstDash val="solid"/>
            </a:ln>
          </spPr>
          <cat>
            <numRef>
              <f>'月度'!$B$7:$B$18</f>
            </numRef>
          </cat>
          <val>
            <numRef>
              <f>'月度'!$F$7:$F$18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回撤（R，0 是创新高）</a:t>
            </a:r>
          </a:p>
        </rich>
      </tx>
    </title>
    <plotArea>
      <lineChart>
        <grouping val="standard"/>
        <ser>
          <idx val="0"/>
          <order val="0"/>
          <tx>
            <strRef>
              <f>'数据'!W4</f>
            </strRef>
          </tx>
          <spPr>
            <a:ln xmlns:a="http://schemas.openxmlformats.org/drawingml/2006/main" w="20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'数据'!$W$5:$W$1004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累计净R（入选的交易，一笔一个点）</a:t>
            </a:r>
          </a:p>
        </rich>
      </tx>
    </title>
    <plotArea>
      <lineChart>
        <grouping val="standard"/>
        <ser>
          <idx val="0"/>
          <order val="0"/>
          <tx>
            <strRef>
              <f>'例-数据'!V4</f>
            </strRef>
          </tx>
          <spPr>
            <a:ln xmlns:a="http://schemas.openxmlformats.org/drawingml/2006/main" w="22000">
              <a:solidFill>
                <a:srgbClr val="9D461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'例-数据'!$V$5:$V$214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净R 分布（笔数）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'例-看板'!C25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prstDash val="solid"/>
            </a:ln>
          </spPr>
          <cat>
            <numRef>
              <f>'例-看板'!$B$26:$B$38</f>
            </numRef>
          </cat>
          <val>
            <numRef>
              <f>'例-看板'!$C$26:$C$38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笔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按月合计净R（年份在月度页改）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'例-月度'!F6</f>
            </strRef>
          </tx>
          <spPr>
            <a:solidFill xmlns:a="http://schemas.openxmlformats.org/drawingml/2006/main">
              <a:srgbClr val="9D4616"/>
            </a:solidFill>
            <a:ln xmlns:a="http://schemas.openxmlformats.org/drawingml/2006/main">
              <a:prstDash val="solid"/>
            </a:ln>
          </spPr>
          <cat>
            <numRef>
              <f>'例-月度'!$B$7:$B$18</f>
            </numRef>
          </cat>
          <val>
            <numRef>
              <f>'例-月度'!$F$7:$F$18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回撤（R，0 是创新高）</a:t>
            </a:r>
          </a:p>
        </rich>
      </tx>
    </title>
    <plotArea>
      <lineChart>
        <grouping val="standard"/>
        <ser>
          <idx val="0"/>
          <order val="0"/>
          <tx>
            <strRef>
              <f>'例-数据'!W4</f>
            </strRef>
          </tx>
          <spPr>
            <a:ln xmlns:a="http://schemas.openxmlformats.org/drawingml/2006/main" w="20000">
              <a:solidFill>
                <a:srgbClr val="C039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'例-数据'!$W$5:$W$214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/><Relationship Type="http://schemas.openxmlformats.org/officeDocument/2006/relationships/chart" Target="/xl/charts/chart6.xml" Id="rId2"/><Relationship Type="http://schemas.openxmlformats.org/officeDocument/2006/relationships/chart" Target="/xl/charts/chart7.xml" Id="rId3"/></Relationships>
</file>

<file path=xl/drawings/_rels/drawing4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4</col>
      <colOff>0</colOff>
      <row>23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17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1469.com/docs/review/?src=tpl-dash" TargetMode="External" Id="rId1"/><Relationship Type="http://schemas.openxmlformats.org/officeDocument/2006/relationships/hyperlink" Target="https://trade1469.com/trader/t13-7.html?src=tpl-dash" TargetMode="External" Id="rId2"/><Relationship Type="http://schemas.openxmlformats.org/officeDocument/2006/relationships/hyperlink" Target="https://trade1469.com/trader/t1-19.html?src=tpl-dash" TargetMode="External" Id="rId3"/><Relationship Type="http://schemas.openxmlformats.org/officeDocument/2006/relationships/hyperlink" Target="https://trade1469.com/trader/t1-27.html?src=tpl-dash" TargetMode="External" Id="rId4"/><Relationship Type="http://schemas.openxmlformats.org/officeDocument/2006/relationships/hyperlink" Target="https://trade1469.com/trade-flow/03.html?src=tpl-dash" TargetMode="External" Id="rId5"/><Relationship Type="http://schemas.openxmlformats.org/officeDocument/2006/relationships/hyperlink" Target="https://trade1469.com/templates/trading-journal/?src=tpl-dash" TargetMode="External" Id="rId6"/><Relationship Type="http://schemas.openxmlformats.org/officeDocument/2006/relationships/hyperlink" Target="https://trade1469.com/trader/chapter11.html?src=tpl-dash" TargetMode="External" Id="rId7"/><Relationship Type="http://schemas.openxmlformats.org/officeDocument/2006/relationships/hyperlink" Target="https://trade1469.com/templates/review-dashboard/?src=tpl-dash" TargetMode="External" Id="rId8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B1:D5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34" customWidth="1" min="3" max="3"/>
    <col width="52" customWidth="1" min="4" max="4"/>
  </cols>
  <sheetData>
    <row r="1" ht="34" customHeight="1">
      <c r="B1" s="1" t="inlineStr">
        <is>
          <t>交易复盘看板</t>
        </is>
      </c>
    </row>
    <row r="2">
      <c r="B2" s="2" t="inlineStr">
        <is>
          <t>TradeLearn · XtradingTime 交易内训 · v1.0 · 任何市场通用 · 免费使用，可以按自己的习惯改</t>
        </is>
      </c>
    </row>
    <row r="4" ht="24" customHeight="1">
      <c r="B4" s="3" t="inlineStr">
        <is>
          <t>这份表管什么</t>
        </is>
      </c>
      <c r="C4" s="4" t="n"/>
      <c r="D4" s="4" t="n"/>
    </row>
    <row r="5" ht="32" customHeight="1">
      <c r="B5" s="5" t="inlineStr">
        <is>
          <t>已经在记日志的人，把已平仓的交易粘进来，一页看胜率、平均盈亏、期望、回撤，再按策略、时段、品种、错误标签分组，分清是方法不灵，还是没照做。</t>
        </is>
      </c>
    </row>
    <row r="6" ht="18" customHeight="1">
      <c r="B6" s="5" t="inlineStr">
        <is>
          <t>所有成绩按 R 算。日志用的是本站的交易日志模板，直接按列粘贴；用别的日志也行，对照下面的列名把数据放到对应的列。</t>
        </is>
      </c>
    </row>
    <row r="7" ht="24" customHeight="1">
      <c r="B7" s="3" t="inlineStr">
        <is>
          <t>每张表干什么</t>
        </is>
      </c>
      <c r="C7" s="4" t="n"/>
      <c r="D7" s="4" t="n"/>
    </row>
    <row r="8" ht="18" customHeight="1">
      <c r="B8" s="6" t="inlineStr">
        <is>
          <t>表</t>
        </is>
      </c>
      <c r="C8" s="6" t="inlineStr">
        <is>
          <t>什么时候看</t>
        </is>
      </c>
      <c r="D8" s="6" t="inlineStr">
        <is>
          <t>看什么</t>
        </is>
      </c>
    </row>
    <row r="9" ht="18" customHeight="1">
      <c r="B9" s="7" t="inlineStr">
        <is>
          <t>参数</t>
        </is>
      </c>
      <c r="C9" s="8" t="inlineStr">
        <is>
          <t>第一次用之前</t>
        </is>
      </c>
      <c r="D9" s="8" t="inlineStr">
        <is>
          <t>分组的选项、事先写好的最多连亏和最大回撤</t>
        </is>
      </c>
    </row>
    <row r="10" ht="18" customHeight="1">
      <c r="B10" s="7" t="inlineStr">
        <is>
          <t>数据</t>
        </is>
      </c>
      <c r="C10" s="8" t="inlineStr">
        <is>
          <t>每周粘一次</t>
        </is>
      </c>
      <c r="D10" s="8" t="inlineStr">
        <is>
          <t>已平仓的交易，按平仓先后一行一笔；右边灰底是公式</t>
        </is>
      </c>
    </row>
    <row r="11" ht="32" customHeight="1">
      <c r="B11" s="7" t="inlineStr">
        <is>
          <t>看板</t>
        </is>
      </c>
      <c r="C11" s="8" t="inlineStr">
        <is>
          <t>每周、每月</t>
        </is>
      </c>
      <c r="D11" s="8" t="inlineStr">
        <is>
          <t>筛选区间、策略、品种；成绩、分布图、累计净R 曲线、按月净R</t>
        </is>
      </c>
    </row>
    <row r="12" ht="32" customHeight="1">
      <c r="B12" s="7" t="inlineStr">
        <is>
          <t>分组</t>
        </is>
      </c>
      <c r="C12" s="8" t="inlineStr">
        <is>
          <t>每月</t>
        </is>
      </c>
      <c r="D12" s="8" t="inlineStr">
        <is>
          <t>按策略、品种、时段、星期、偏差标签、过程打分、前面连赢几笔分组</t>
        </is>
      </c>
    </row>
    <row r="13" ht="18" customHeight="1">
      <c r="B13" s="7" t="inlineStr">
        <is>
          <t>回撤与连亏</t>
        </is>
      </c>
      <c r="C13" s="8" t="inlineStr">
        <is>
          <t>回撤的时候</t>
        </is>
      </c>
      <c r="D13" s="8" t="inlineStr">
        <is>
          <t>现在离高点多远、连亏几笔，和事先写的标准比</t>
        </is>
      </c>
    </row>
    <row r="14" ht="18" customHeight="1">
      <c r="B14" s="7" t="inlineStr">
        <is>
          <t>月度</t>
        </is>
      </c>
      <c r="C14" s="8" t="inlineStr">
        <is>
          <t>每月</t>
        </is>
      </c>
      <c r="D14" s="8" t="inlineStr">
        <is>
          <t>12 个月各一行</t>
        </is>
      </c>
    </row>
    <row r="15" ht="18" customHeight="1">
      <c r="B15" s="7" t="inlineStr">
        <is>
          <t>示例开头的表</t>
        </is>
      </c>
      <c r="C15" s="8" t="inlineStr">
        <is>
          <t>先看一遍</t>
        </is>
      </c>
      <c r="D15" s="8" t="inlineStr">
        <is>
          <t>200 笔虚构交易，看图和分组长什么样，可以直接删掉</t>
        </is>
      </c>
    </row>
    <row r="16" ht="24" customHeight="1">
      <c r="B16" s="3" t="inlineStr">
        <is>
          <t>数据页的列（从别的日志粘贴时对照）</t>
        </is>
      </c>
      <c r="C16" s="4" t="n"/>
      <c r="D16" s="4" t="n"/>
    </row>
    <row r="17" ht="18" customHeight="1">
      <c r="B17" s="6" t="inlineStr">
        <is>
          <t>列</t>
        </is>
      </c>
      <c r="C17" s="6" t="inlineStr">
        <is>
          <t>填什么</t>
        </is>
      </c>
      <c r="D17" s="6" t="inlineStr">
        <is>
          <t>从本站交易日志哪一列来</t>
        </is>
      </c>
    </row>
    <row r="18" ht="18" customHeight="1">
      <c r="B18" s="7" t="inlineStr">
        <is>
          <t>编号、平仓日</t>
        </is>
      </c>
      <c r="C18" s="8" t="inlineStr">
        <is>
          <t>交易编号、最后一笔平仓的日期</t>
        </is>
      </c>
      <c r="D18" s="8" t="inlineStr">
        <is>
          <t>编号、平仓日</t>
        </is>
      </c>
    </row>
    <row r="19" ht="32" customHeight="1">
      <c r="B19" s="7" t="inlineStr">
        <is>
          <t>策略、品种、方向、开仓时段</t>
        </is>
      </c>
      <c r="C19" s="8" t="inlineStr">
        <is>
          <t>写法和参数页的选项一致</t>
        </is>
      </c>
      <c r="D19" s="8" t="inlineStr">
        <is>
          <t>策略、品种、方向、开仓时段</t>
        </is>
      </c>
    </row>
    <row r="20" ht="32" customHeight="1">
      <c r="B20" s="7" t="inlineStr">
        <is>
          <t>净R、毛R</t>
        </is>
      </c>
      <c r="C20" s="8" t="inlineStr">
        <is>
          <t>扣完费用的 R、不扣费用的 R（毛R 可以不填）</t>
        </is>
      </c>
      <c r="D20" s="8" t="inlineStr">
        <is>
          <t>净R、毛R</t>
        </is>
      </c>
    </row>
    <row r="21" ht="18" customHeight="1">
      <c r="B21" s="7" t="inlineStr">
        <is>
          <t>过程打分、偏差标签</t>
        </is>
      </c>
      <c r="C21" s="8" t="inlineStr">
        <is>
          <t>A～D、标签</t>
        </is>
      </c>
      <c r="D21" s="8" t="inlineStr">
        <is>
          <t>过程打分、偏差标签</t>
        </is>
      </c>
    </row>
    <row r="22" ht="24" customHeight="1">
      <c r="B22" s="3" t="inlineStr">
        <is>
          <t>三步用起来</t>
        </is>
      </c>
      <c r="C22" s="4" t="n"/>
      <c r="D22" s="4" t="n"/>
    </row>
    <row r="23" ht="18" customHeight="1">
      <c r="B23" s="9" t="inlineStr">
        <is>
          <t>1. 写标准</t>
        </is>
      </c>
      <c r="C23" s="5" t="inlineStr">
        <is>
          <t>在参数页写下事先定好的最多连亏和最大回撤。没有回测的，先用至少 50 笔记录里的最差情况。</t>
        </is>
      </c>
    </row>
    <row r="24" ht="18" customHeight="1">
      <c r="B24" s="9" t="inlineStr">
        <is>
          <t>2. 粘数据</t>
        </is>
      </c>
      <c r="C24" s="5" t="inlineStr">
        <is>
          <t>每周把新平仓的交易按平仓先后接着往下粘。没平仓的、没成交的不要放。</t>
        </is>
      </c>
    </row>
    <row r="25" ht="18" customHeight="1">
      <c r="B25" s="9" t="inlineStr">
        <is>
          <t>3. 看看板</t>
        </is>
      </c>
      <c r="C25" s="5" t="inlineStr">
        <is>
          <t>先看笔数够不够，再看期望、胜率和打平胜率；最后去分组页找拖后腿的那一类。</t>
        </is>
      </c>
    </row>
    <row r="26" ht="24" customHeight="1">
      <c r="B26" s="3" t="inlineStr">
        <is>
          <t>几个口径</t>
        </is>
      </c>
      <c r="C26" s="4" t="n"/>
      <c r="D26" s="4" t="n"/>
    </row>
    <row r="27" ht="18" customHeight="1">
      <c r="B27" s="9" t="inlineStr">
        <is>
          <t>实际盈亏比</t>
        </is>
      </c>
      <c r="C27" s="5" t="inlineStr">
        <is>
          <t>平均盈利 R ÷ 平均亏损 R 的绝对值。</t>
        </is>
      </c>
    </row>
    <row r="28" ht="18" customHeight="1">
      <c r="B28" s="9" t="inlineStr">
        <is>
          <t>打平胜率</t>
        </is>
      </c>
      <c r="C28" s="5" t="inlineStr">
        <is>
          <t>1 ÷（1 + 实际盈亏比）。实际胜率比它低就在亏，比它高才在赚。</t>
        </is>
      </c>
    </row>
    <row r="29" ht="18" customHeight="1">
      <c r="B29" s="9" t="inlineStr">
        <is>
          <t>最大回撤</t>
        </is>
      </c>
      <c r="C29" s="5" t="inlineStr">
        <is>
          <t>按入选的交易一笔笔累计净R，从历史最高点往下最多回了几 R。起点按 0 算。</t>
        </is>
      </c>
    </row>
    <row r="30" ht="32" customHeight="1">
      <c r="B30" s="9" t="inlineStr">
        <is>
          <t>前面连赢几笔</t>
        </is>
      </c>
      <c r="C30" s="5" t="inlineStr">
        <is>
          <t>这一笔之前连着赢了几笔。连赢 2 笔之后的那一笔，就是常说的「连赢后第三笔」；看它是不是明显比别的差，差就说明赢了以后容易放松。</t>
        </is>
      </c>
    </row>
    <row r="31" ht="18" customHeight="1">
      <c r="B31" s="9" t="inlineStr">
        <is>
          <t>样本</t>
        </is>
      </c>
      <c r="C31" s="5" t="inlineStr">
        <is>
          <t>每组少于 10 笔标「样本太少」。20 笔只够看执行问题，判断方法要 50 到 100 笔。</t>
        </is>
      </c>
    </row>
    <row r="32" ht="24" customHeight="1">
      <c r="B32" s="3" t="inlineStr">
        <is>
          <t>常见问题</t>
        </is>
      </c>
      <c r="C32" s="4" t="n"/>
      <c r="D32" s="4" t="n"/>
    </row>
    <row r="33" ht="18" customHeight="1">
      <c r="B33" s="9" t="inlineStr">
        <is>
          <t>问：胜率 60% 为什么还亏钱？</t>
        </is>
      </c>
    </row>
    <row r="34" ht="35" customHeight="1">
      <c r="B34" s="10" t="inlineStr">
        <is>
          <t>答：看实际盈亏比和打平胜率。盈亏比 0.5 时，打平胜率是 67%，胜率 60% 照样亏。要么让赚的单拿久一点，要么让亏的单少亏一点。</t>
        </is>
      </c>
    </row>
    <row r="35" ht="18" customHeight="1">
      <c r="B35" s="9" t="inlineStr">
        <is>
          <t>问：回撤到多少该停？</t>
        </is>
      </c>
    </row>
    <row r="36" ht="21" customHeight="1">
      <c r="B36" s="10" t="inlineStr">
        <is>
          <t>答：看回撤与连亏页。超过事先写的标准就先停下来复核，不是因为一定失效了，而是要分清是市场变了还是执行走样了。</t>
        </is>
      </c>
    </row>
    <row r="37" ht="18" customHeight="1">
      <c r="B37" s="9" t="inlineStr">
        <is>
          <t>问：哪个时段做得最好？</t>
        </is>
      </c>
    </row>
    <row r="38" ht="21" customHeight="1">
      <c r="B38" s="10" t="inlineStr">
        <is>
          <t>答：看分组页的「按开仓时段」。每组少于 10 笔的只看不下结论，别因为三笔赚钱就只做那个时段。</t>
        </is>
      </c>
    </row>
    <row r="39" ht="18" customHeight="1">
      <c r="B39" s="9" t="inlineStr">
        <is>
          <t>问：连赢之后是不是容易亏？</t>
        </is>
      </c>
    </row>
    <row r="40" ht="35" customHeight="1">
      <c r="B40" s="10" t="inlineStr">
        <is>
          <t>答：看分组页最后一组。「前面连赢 2 笔」的那一组平均净R 明显比别的低，就在连赢两笔后把下一笔的仓位减半，试一个月再看。</t>
        </is>
      </c>
    </row>
    <row r="41" ht="18" customHeight="1">
      <c r="B41" s="9" t="inlineStr">
        <is>
          <t>问：能用别的日志的数据吗？</t>
        </is>
      </c>
    </row>
    <row r="42" ht="35" customHeight="1">
      <c r="B42" s="10" t="inlineStr">
        <is>
          <t>答：能。按上面的列对照表把数据放进对应的列，写法和参数页的选项一致就行。R 要按「下单前计划亏的钱」算，不然没法比。</t>
        </is>
      </c>
    </row>
    <row r="43" ht="24" customHeight="1">
      <c r="B43" s="3" t="inlineStr">
        <is>
          <t>接着学（免费）</t>
        </is>
      </c>
      <c r="C43" s="4" t="n"/>
      <c r="D43" s="4" t="n"/>
    </row>
    <row r="44" ht="18" customHeight="1">
      <c r="B44" s="5" t="inlineStr">
        <is>
          <t>复盘与交易日志：怎么记、记什么、怎么改下一笔</t>
        </is>
      </c>
      <c r="D44" s="11" t="inlineStr">
        <is>
          <t>trade1469.com/docs/review/</t>
        </is>
      </c>
    </row>
    <row r="45" ht="18" customHeight="1">
      <c r="B45" s="5" t="inlineStr">
        <is>
          <t>交易员训练手册免费节：每日复盘只回答少数关键问题</t>
        </is>
      </c>
      <c r="D45" s="11" t="inlineStr">
        <is>
          <t>trade1469.com/trader/t13-7.html</t>
        </is>
      </c>
    </row>
    <row r="46" ht="18" customHeight="1">
      <c r="B46" s="5" t="inlineStr">
        <is>
          <t>交易员训练手册免费节：数学期望</t>
        </is>
      </c>
      <c r="D46" s="11" t="inlineStr">
        <is>
          <t>trade1469.com/trader/t1-19.html</t>
        </is>
      </c>
    </row>
    <row r="47" ht="18" customHeight="1">
      <c r="B47" s="5" t="inlineStr">
        <is>
          <t>交易员训练手册免费节：回撤</t>
        </is>
      </c>
      <c r="D47" s="11" t="inlineStr">
        <is>
          <t>trade1469.com/trader/t1-27.html</t>
        </is>
      </c>
    </row>
    <row r="48" ht="18" customHeight="1">
      <c r="B48" s="5" t="inlineStr">
        <is>
          <t>交易实战教学免费课：胜率、盈亏比与打平线</t>
        </is>
      </c>
      <c r="D48" s="11" t="inlineStr">
        <is>
          <t>trade1469.com/trade-flow/03.html</t>
        </is>
      </c>
    </row>
    <row r="49" ht="18" customHeight="1">
      <c r="B49" s="5" t="inlineStr">
        <is>
          <t>还没开始记日志：先下载交易日志模板（免费）</t>
        </is>
      </c>
      <c r="D49" s="11" t="inlineStr">
        <is>
          <t>trade1469.com/templates/trading-journal/</t>
        </is>
      </c>
    </row>
    <row r="50" ht="32" customHeight="1">
      <c r="B50" s="5" t="inlineStr">
        <is>
          <t>想系统练策略评价和持续迭代：交易员训练手册第 11 章（付费，有免费试看节）</t>
        </is>
      </c>
      <c r="D50" s="11" t="inlineStr">
        <is>
          <t>trade1469.com/trader/chapter11.html</t>
        </is>
      </c>
    </row>
    <row r="51" ht="24" customHeight="1">
      <c r="B51" s="3" t="inlineStr">
        <is>
          <t>说明</t>
        </is>
      </c>
      <c r="C51" s="4" t="n"/>
      <c r="D51" s="4" t="n"/>
    </row>
    <row r="52" ht="32" customHeight="1">
      <c r="B52" s="5" t="inlineStr">
        <is>
          <t>本表只用于复盘和练习，不构成投资建议。示例页的 200 笔交易是按固定规则生成的虚构数据，不是任何人的真实成绩，也不代表任何方法的效果。</t>
        </is>
      </c>
    </row>
    <row r="54">
      <c r="B54" s="12" t="inlineStr">
        <is>
          <t>TradeLearn · XtradingTime 交易内训 · v1.0</t>
        </is>
      </c>
      <c r="D54" s="11" t="inlineStr">
        <is>
          <t>更新版与使用教程：trade1469.com/templates/review-dashboard/</t>
        </is>
      </c>
    </row>
  </sheetData>
  <mergeCells count="38">
    <mergeCell ref="B42:D42"/>
    <mergeCell ref="B47:C47"/>
    <mergeCell ref="C24:D24"/>
    <mergeCell ref="C30:D30"/>
    <mergeCell ref="B1:D1"/>
    <mergeCell ref="B46:C46"/>
    <mergeCell ref="B38:D38"/>
    <mergeCell ref="B34:D34"/>
    <mergeCell ref="B48:C48"/>
    <mergeCell ref="C29:D29"/>
    <mergeCell ref="B37:D37"/>
    <mergeCell ref="C25:D25"/>
    <mergeCell ref="B40:D40"/>
    <mergeCell ref="C31:D31"/>
    <mergeCell ref="B6:D6"/>
    <mergeCell ref="B51:D51"/>
    <mergeCell ref="B33:D33"/>
    <mergeCell ref="B44:C44"/>
    <mergeCell ref="B5:D5"/>
    <mergeCell ref="B36:D36"/>
    <mergeCell ref="B41:D41"/>
    <mergeCell ref="C27:D27"/>
    <mergeCell ref="B4:D4"/>
    <mergeCell ref="B32:D32"/>
    <mergeCell ref="B26:D26"/>
    <mergeCell ref="B35:D35"/>
    <mergeCell ref="B7:D7"/>
    <mergeCell ref="C23:D23"/>
    <mergeCell ref="B49:C49"/>
    <mergeCell ref="B16:D16"/>
    <mergeCell ref="B22:D22"/>
    <mergeCell ref="B45:C45"/>
    <mergeCell ref="C28:D28"/>
    <mergeCell ref="B52:D52"/>
    <mergeCell ref="B50:C50"/>
    <mergeCell ref="B43:D43"/>
    <mergeCell ref="B39:D39"/>
    <mergeCell ref="B2:D2"/>
  </mergeCells>
  <hyperlinks>
    <hyperlink xmlns:r="http://schemas.openxmlformats.org/officeDocument/2006/relationships" ref="D44" r:id="rId1"/>
    <hyperlink xmlns:r="http://schemas.openxmlformats.org/officeDocument/2006/relationships" ref="D45" r:id="rId2"/>
    <hyperlink xmlns:r="http://schemas.openxmlformats.org/officeDocument/2006/relationships" ref="D46" r:id="rId3"/>
    <hyperlink xmlns:r="http://schemas.openxmlformats.org/officeDocument/2006/relationships" ref="D47" r:id="rId4"/>
    <hyperlink xmlns:r="http://schemas.openxmlformats.org/officeDocument/2006/relationships" ref="D48" r:id="rId5"/>
    <hyperlink xmlns:r="http://schemas.openxmlformats.org/officeDocument/2006/relationships" ref="D49" r:id="rId6"/>
    <hyperlink xmlns:r="http://schemas.openxmlformats.org/officeDocument/2006/relationships" ref="D50" r:id="rId7"/>
    <hyperlink xmlns:r="http://schemas.openxmlformats.org/officeDocument/2006/relationships" ref="D54" r:id="rId8"/>
  </hyperlink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2.xml><?xml version="1.0" encoding="utf-8"?>
<worksheet xmlns="http://schemas.openxmlformats.org/spreadsheetml/2006/main">
  <sheetPr>
    <tabColor rgb="008C8579"/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3" t="inlineStr">
        <is>
          <t>参数：分组用的选项和事先写好的标准</t>
        </is>
      </c>
      <c r="G1" s="14" t="inlineStr">
        <is>
          <t>TradeLearn · XtradingTime 交易内训</t>
        </is>
      </c>
    </row>
    <row r="2" ht="20" customHeight="1">
      <c r="A2" s="2" t="inlineStr">
        <is>
          <t>分组页按这里的选项出行；数据页里的写法要和这里一字不差。标准要在开始交易前写，别等回撤了再定。</t>
        </is>
      </c>
    </row>
    <row r="4">
      <c r="B4" s="15" t="inlineStr">
        <is>
          <t>事先写好的标准（来自你的回测或至少 50 笔历史记录）</t>
        </is>
      </c>
    </row>
    <row r="5" ht="24" customHeight="1">
      <c r="B5" s="16" t="inlineStr">
        <is>
          <t>历史上最多连亏几笔</t>
        </is>
      </c>
      <c r="C5" s="17" t="n">
        <v>8</v>
      </c>
      <c r="D5" s="18" t="inlineStr">
        <is>
          <t>示例数，按你自己的数改。当前回撤或连亏超过这里，回撤页会提示「先暂停复核」：不是说方法失效了，是该停下来查一查是市场变了、还是执行走样了。</t>
        </is>
      </c>
      <c r="E5" s="18" t="n"/>
      <c r="F5" s="18" t="n"/>
      <c r="G5" s="18" t="n"/>
      <c r="H5" s="18" t="n"/>
      <c r="I5" s="18" t="n"/>
    </row>
    <row r="6" ht="24" customHeight="1">
      <c r="B6" s="16" t="inlineStr">
        <is>
          <t>历史上最大回撤（R）</t>
        </is>
      </c>
      <c r="C6" s="19" t="n">
        <v>10</v>
      </c>
      <c r="D6" s="18" t="n"/>
      <c r="E6" s="18" t="n"/>
      <c r="F6" s="18" t="n"/>
      <c r="G6" s="18" t="n"/>
      <c r="H6" s="18" t="n"/>
      <c r="I6" s="18" t="n"/>
    </row>
    <row r="8">
      <c r="B8" s="15" t="inlineStr">
        <is>
          <t>分组选项（可以增删）</t>
        </is>
      </c>
    </row>
    <row r="9">
      <c r="B9" s="20" t="inlineStr">
        <is>
          <t>策略</t>
        </is>
      </c>
      <c r="C9" s="20" t="inlineStr">
        <is>
          <t>品种</t>
        </is>
      </c>
      <c r="D9" s="20" t="inlineStr">
        <is>
          <t>开仓时段</t>
        </is>
      </c>
      <c r="E9" s="20" t="inlineStr">
        <is>
          <t>偏差标签</t>
        </is>
      </c>
    </row>
    <row r="10">
      <c r="B10" s="21" t="inlineStr">
        <is>
          <t>突破</t>
        </is>
      </c>
      <c r="C10" s="21" t="inlineStr">
        <is>
          <t>品种甲</t>
        </is>
      </c>
      <c r="D10" s="21" t="inlineStr">
        <is>
          <t>开盘 30 分钟</t>
        </is>
      </c>
      <c r="E10" s="21" t="inlineStr">
        <is>
          <t>无</t>
        </is>
      </c>
      <c r="F10" s="18" t="inlineStr">
        <is>
          <t>数据页的策略、品种、时段、标签一栏有下拉，选项就来自这里。从别的日志粘贴过来的写法不一样，先在这里加上，或者在数据页统一改。</t>
        </is>
      </c>
      <c r="G10" s="18" t="n"/>
      <c r="H10" s="18" t="n"/>
      <c r="I10" s="18" t="n"/>
    </row>
    <row r="11">
      <c r="B11" s="21" t="inlineStr">
        <is>
          <t>回踩</t>
        </is>
      </c>
      <c r="C11" s="21" t="inlineStr">
        <is>
          <t>品种乙</t>
        </is>
      </c>
      <c r="D11" s="21" t="inlineStr">
        <is>
          <t>上午</t>
        </is>
      </c>
      <c r="E11" s="21" t="inlineStr">
        <is>
          <t>追单</t>
        </is>
      </c>
      <c r="F11" s="18" t="n"/>
      <c r="G11" s="18" t="n"/>
      <c r="H11" s="18" t="n"/>
      <c r="I11" s="18" t="n"/>
    </row>
    <row r="12">
      <c r="B12" s="21" t="inlineStr">
        <is>
          <t>区间反转</t>
        </is>
      </c>
      <c r="C12" s="21" t="inlineStr">
        <is>
          <t>品种丙</t>
        </is>
      </c>
      <c r="D12" s="21" t="inlineStr">
        <is>
          <t>午后</t>
        </is>
      </c>
      <c r="E12" s="21" t="inlineStr">
        <is>
          <t>扛单</t>
        </is>
      </c>
      <c r="F12" s="18" t="n"/>
      <c r="G12" s="18" t="n"/>
      <c r="H12" s="18" t="n"/>
      <c r="I12" s="18" t="n"/>
    </row>
    <row r="13">
      <c r="B13" s="21" t="inlineStr">
        <is>
          <t>趋势跟随</t>
        </is>
      </c>
      <c r="C13" s="21" t="n"/>
      <c r="D13" s="21" t="inlineStr">
        <is>
          <t>尾盘</t>
        </is>
      </c>
      <c r="E13" s="21" t="inlineStr">
        <is>
          <t>提前跑</t>
        </is>
      </c>
      <c r="F13" s="18" t="n"/>
      <c r="G13" s="18" t="n"/>
      <c r="H13" s="18" t="n"/>
      <c r="I13" s="18" t="n"/>
    </row>
    <row r="14">
      <c r="B14" s="21" t="inlineStr">
        <is>
          <t>其他</t>
        </is>
      </c>
      <c r="C14" s="21" t="n"/>
      <c r="D14" s="21" t="inlineStr">
        <is>
          <t>夜盘</t>
        </is>
      </c>
      <c r="E14" s="21" t="inlineStr">
        <is>
          <t>加仓回本</t>
        </is>
      </c>
    </row>
    <row r="15">
      <c r="B15" s="21" t="n"/>
      <c r="C15" s="21" t="n"/>
      <c r="D15" s="21" t="n"/>
      <c r="E15" s="21" t="inlineStr">
        <is>
          <t>没计划</t>
        </is>
      </c>
    </row>
    <row r="16">
      <c r="B16" s="21" t="n"/>
      <c r="C16" s="21" t="n"/>
      <c r="D16" s="21" t="n"/>
      <c r="E16" s="21" t="inlineStr">
        <is>
          <t>超仓位</t>
        </is>
      </c>
    </row>
    <row r="17">
      <c r="B17" s="21" t="n"/>
      <c r="C17" s="21" t="n"/>
      <c r="D17" s="21" t="n"/>
      <c r="E17" s="21" t="inlineStr">
        <is>
          <t>止损挪远</t>
        </is>
      </c>
    </row>
    <row r="18">
      <c r="B18" s="21" t="n"/>
      <c r="C18" s="21" t="n"/>
      <c r="D18" s="21" t="n"/>
      <c r="E18" s="21" t="inlineStr">
        <is>
          <t>盘中改计划</t>
        </is>
      </c>
    </row>
    <row r="19">
      <c r="B19" s="21" t="n"/>
      <c r="C19" s="21" t="n"/>
      <c r="D19" s="21" t="n"/>
      <c r="E19" s="21" t="inlineStr">
        <is>
          <t>其他</t>
        </is>
      </c>
    </row>
    <row r="20">
      <c r="B20" s="21" t="n"/>
      <c r="C20" s="21" t="n"/>
      <c r="D20" s="21" t="n"/>
      <c r="E20" s="21" t="n"/>
    </row>
    <row r="21">
      <c r="B21" s="21" t="n"/>
      <c r="C21" s="21" t="n"/>
      <c r="D21" s="21" t="n"/>
      <c r="E21" s="21" t="n"/>
    </row>
  </sheetData>
  <mergeCells count="5">
    <mergeCell ref="A2:I2"/>
    <mergeCell ref="D5:I6"/>
    <mergeCell ref="A1:F1"/>
    <mergeCell ref="F10:I13"/>
    <mergeCell ref="G1:I1"/>
  </mergeCell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3.xml><?xml version="1.0" encoding="utf-8"?>
<worksheet xmlns="http://schemas.openxmlformats.org/spreadsheetml/2006/main">
  <sheetPr>
    <tabColor rgb="007C350E"/>
    <outlinePr summaryBelow="1" summaryRight="1"/>
    <pageSetUpPr fitToPage="1"/>
  </sheetPr>
  <dimension ref="A1:J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3" t="inlineStr">
        <is>
          <t>复盘看板：胜率高还亏钱，看这一页就知道差在哪</t>
        </is>
      </c>
      <c r="H1" s="14" t="inlineStr">
        <is>
          <t>TradeLearn · XtradingTime 交易内训</t>
        </is>
      </c>
    </row>
    <row r="2" ht="20" customHeight="1">
      <c r="A2" s="2" t="inlineStr">
        <is>
          <t>上面四格是筛选：日期空着就是全部，策略和品种空着就是不限。所有数和图都跟着筛选变。</t>
        </is>
      </c>
    </row>
    <row r="4">
      <c r="B4" s="22" t="inlineStr">
        <is>
          <t>开始日期（空着是全部）</t>
        </is>
      </c>
      <c r="C4" s="23" t="n"/>
      <c r="D4" s="24" t="inlineStr">
        <is>
          <t>结束日期</t>
        </is>
      </c>
      <c r="E4" s="23" t="n"/>
      <c r="F4" s="18" t="inlineStr">
        <is>
          <t>要看一周，就填这周一和周日；要比两个策略，分别选一次，把数抄到旁边对照。</t>
        </is>
      </c>
      <c r="G4" s="18" t="n"/>
      <c r="H4" s="18" t="n"/>
      <c r="I4" s="18" t="n"/>
      <c r="J4" s="18" t="n"/>
    </row>
    <row r="5">
      <c r="B5" s="22" t="inlineStr">
        <is>
          <t>只看策略（空着是全部）</t>
        </is>
      </c>
      <c r="C5" s="25" t="n"/>
      <c r="D5" s="24" t="inlineStr">
        <is>
          <t>只看品种</t>
        </is>
      </c>
      <c r="E5" s="25" t="n"/>
      <c r="F5" s="18" t="n"/>
      <c r="G5" s="18" t="n"/>
      <c r="H5" s="18" t="n"/>
      <c r="I5" s="18" t="n"/>
      <c r="J5" s="18" t="n"/>
    </row>
    <row r="7">
      <c r="B7" s="15" t="inlineStr">
        <is>
          <t>1. 成绩</t>
        </is>
      </c>
    </row>
    <row r="8">
      <c r="B8" s="20" t="inlineStr">
        <is>
          <t>指标</t>
        </is>
      </c>
      <c r="C8" s="20" t="inlineStr">
        <is>
          <t>数值</t>
        </is>
      </c>
      <c r="D8" s="20" t="inlineStr">
        <is>
          <t>怎么看</t>
        </is>
      </c>
      <c r="E8" s="20" t="n"/>
      <c r="F8" s="20" t="n"/>
      <c r="G8" s="20" t="n"/>
      <c r="H8" s="20" t="n"/>
      <c r="I8" s="20" t="n"/>
      <c r="J8" s="20" t="n"/>
    </row>
    <row r="9">
      <c r="B9" s="16" t="inlineStr">
        <is>
          <t>笔数</t>
        </is>
      </c>
      <c r="C9" s="26">
        <f>SUM('数据'!$M$5:$M$1004)</f>
        <v>0</v>
      </c>
      <c r="D9" s="18" t="inlineStr">
        <is>
          <t>少于 20 笔只看执行问题；判断方法本身，至少 50 到 100 笔。</t>
        </is>
      </c>
      <c r="E9" s="18" t="n"/>
      <c r="F9" s="18" t="n"/>
      <c r="G9" s="18" t="n"/>
      <c r="H9" s="18" t="n"/>
      <c r="I9" s="18" t="n"/>
      <c r="J9" s="18" t="n"/>
    </row>
    <row r="10">
      <c r="B10" s="16" t="inlineStr">
        <is>
          <t>胜率</t>
        </is>
      </c>
      <c r="C10" s="27" t="str">
        <f>IF(C9=0,"",COUNTIFS('数据'!$M$5:$M$1004,1,'数据'!$G$5:$G$1004,"&gt;0")/C9)</f>
        <v/>
      </c>
      <c r="D10" s="18" t="inlineStr">
        <is>
          <t>净R 大于 0 才算赢。单看胜率会被骗，和下面两行一起看。</t>
        </is>
      </c>
      <c r="E10" s="18" t="n"/>
      <c r="F10" s="18" t="n"/>
      <c r="G10" s="18" t="n"/>
      <c r="H10" s="18" t="n"/>
      <c r="I10" s="18" t="n"/>
      <c r="J10" s="18" t="n"/>
    </row>
    <row r="11">
      <c r="B11" s="16" t="inlineStr">
        <is>
          <t>平均盈利（R）</t>
        </is>
      </c>
      <c r="C11" s="28" t="str">
        <f>IF(COUNTIFS('数据'!$M$5:$M$1004,1,'数据'!$G$5:$G$1004,"&gt;0")=0,"",SUMIFS('数据'!$G$5:$G$1004,'数据'!$M$5:$M$1004,1,'数据'!$G$5:$G$1004,"&gt;0")/COUNTIFS('数据'!$M$5:$M$1004,1,'数据'!$G$5:$G$1004,"&gt;0"))</f>
        <v/>
      </c>
      <c r="D11" s="18" t="inlineStr"/>
      <c r="E11" s="18" t="n"/>
      <c r="F11" s="18" t="n"/>
      <c r="G11" s="18" t="n"/>
      <c r="H11" s="18" t="n"/>
      <c r="I11" s="18" t="n"/>
      <c r="J11" s="18" t="n"/>
    </row>
    <row r="12">
      <c r="B12" s="16" t="inlineStr">
        <is>
          <t>平均亏损（R）</t>
        </is>
      </c>
      <c r="C12" s="28" t="str">
        <f>IF(COUNTIFS('数据'!$M$5:$M$1004,1,'数据'!$G$5:$G$1004,"&lt;0")=0,"",SUMIFS('数据'!$G$5:$G$1004,'数据'!$M$5:$M$1004,1,'数据'!$G$5:$G$1004,"&lt;0")/COUNTIFS('数据'!$M$5:$M$1004,1,'数据'!$G$5:$G$1004,"&lt;0"))</f>
        <v/>
      </c>
      <c r="D12" s="18" t="inlineStr">
        <is>
          <t>超过 1R，说明止损常被跳空、滑点或扛单打穿。</t>
        </is>
      </c>
      <c r="E12" s="18" t="n"/>
      <c r="F12" s="18" t="n"/>
      <c r="G12" s="18" t="n"/>
      <c r="H12" s="18" t="n"/>
      <c r="I12" s="18" t="n"/>
      <c r="J12" s="18" t="n"/>
    </row>
    <row r="13">
      <c r="B13" s="16" t="inlineStr">
        <is>
          <t>实际盈亏比</t>
        </is>
      </c>
      <c r="C13" s="29" t="str">
        <f>IF(OR(NOT(ISNUMBER(C11)),NOT(ISNUMBER(C12))),"",C11/ABS(C12))</f>
        <v/>
      </c>
      <c r="D13" s="18" t="inlineStr">
        <is>
          <t>平均盈利 ÷ 平均亏损的绝对值。</t>
        </is>
      </c>
      <c r="E13" s="18" t="n"/>
      <c r="F13" s="18" t="n"/>
      <c r="G13" s="18" t="n"/>
      <c r="H13" s="18" t="n"/>
      <c r="I13" s="18" t="n"/>
      <c r="J13" s="18" t="n"/>
    </row>
    <row r="14">
      <c r="B14" s="16" t="inlineStr">
        <is>
          <t>打平胜率</t>
        </is>
      </c>
      <c r="C14" s="27" t="str">
        <f>IF(ISNUMBER(C13),1/(1+C13),"")</f>
        <v/>
      </c>
      <c r="D14" s="18" t="inlineStr">
        <is>
          <t>按现在的盈亏比，胜率要到这个数才不亏。实际胜率比它低，就是在亏。</t>
        </is>
      </c>
      <c r="E14" s="18" t="n"/>
      <c r="F14" s="18" t="n"/>
      <c r="G14" s="18" t="n"/>
      <c r="H14" s="18" t="n"/>
      <c r="I14" s="18" t="n"/>
      <c r="J14" s="18" t="n"/>
    </row>
    <row r="15">
      <c r="B15" s="16" t="inlineStr">
        <is>
          <t>每笔平均净R（期望）</t>
        </is>
      </c>
      <c r="C15" s="28" t="str">
        <f>IF(C9=0,"",SUMIFS('数据'!$G$5:$G$1004,'数据'!$M$5:$M$1004,1)/C9)</f>
        <v/>
      </c>
      <c r="D15" s="18" t="inlineStr">
        <is>
          <t>最重要的一个数。</t>
        </is>
      </c>
      <c r="E15" s="18" t="n"/>
      <c r="F15" s="18" t="n"/>
      <c r="G15" s="18" t="n"/>
      <c r="H15" s="18" t="n"/>
      <c r="I15" s="18" t="n"/>
      <c r="J15" s="18" t="n"/>
    </row>
    <row r="16">
      <c r="B16" s="16" t="inlineStr">
        <is>
          <t>合计净R</t>
        </is>
      </c>
      <c r="C16" s="28" t="str">
        <f>IF(C9=0,"",SUMIFS('数据'!$G$5:$G$1004,'数据'!$M$5:$M$1004,1))</f>
        <v/>
      </c>
      <c r="D16" s="18" t="inlineStr"/>
      <c r="E16" s="18" t="n"/>
      <c r="F16" s="18" t="n"/>
      <c r="G16" s="18" t="n"/>
      <c r="H16" s="18" t="n"/>
      <c r="I16" s="18" t="n"/>
      <c r="J16" s="18" t="n"/>
    </row>
    <row r="17">
      <c r="B17" s="16" t="inlineStr">
        <is>
          <t>费用吃掉的R</t>
        </is>
      </c>
      <c r="C17" s="30" t="str">
        <f>IF(COUNT('数据'!$U$5:$U$1004)=0,"",SUM('数据'!$U$5:$U$1004))</f>
        <v/>
      </c>
      <c r="D17" s="18" t="inlineStr">
        <is>
          <t>只算填了毛R 的行。</t>
        </is>
      </c>
      <c r="E17" s="18" t="n"/>
      <c r="F17" s="18" t="n"/>
      <c r="G17" s="18" t="n"/>
      <c r="H17" s="18" t="n"/>
      <c r="I17" s="18" t="n"/>
      <c r="J17" s="18" t="n"/>
    </row>
    <row r="18">
      <c r="B18" s="16" t="inlineStr">
        <is>
          <t>最大回撤（R）</t>
        </is>
      </c>
      <c r="C18" s="30" t="str">
        <f>IF(C9=0,"",MAX('数据'!$Q$5:$Q$1004))</f>
        <v/>
      </c>
      <c r="D18" s="18" t="inlineStr">
        <is>
          <t>按入选的交易一笔笔累计，从最高点往下最多回了几 R。</t>
        </is>
      </c>
      <c r="E18" s="18" t="n"/>
      <c r="F18" s="18" t="n"/>
      <c r="G18" s="18" t="n"/>
      <c r="H18" s="18" t="n"/>
      <c r="I18" s="18" t="n"/>
      <c r="J18" s="18" t="n"/>
    </row>
    <row r="19">
      <c r="B19" s="16" t="inlineStr">
        <is>
          <t>最长连亏（笔）</t>
        </is>
      </c>
      <c r="C19" s="31" t="str">
        <f>IF(C9=0,"",MAX('数据'!$S$5:$S$1004))</f>
        <v/>
      </c>
      <c r="D19" s="18" t="inlineStr">
        <is>
          <t>和参数页事先写的标准比，见回撤与连亏页。</t>
        </is>
      </c>
      <c r="E19" s="18" t="n"/>
      <c r="F19" s="18" t="n"/>
      <c r="G19" s="18" t="n"/>
      <c r="H19" s="18" t="n"/>
      <c r="I19" s="18" t="n"/>
      <c r="J19" s="18" t="n"/>
    </row>
    <row r="20">
      <c r="B20" s="16" t="inlineStr">
        <is>
          <t>最大单笔亏损（R）</t>
        </is>
      </c>
      <c r="C20" s="28" t="str">
        <f>IF(COUNTIFS('数据'!$M$5:$M$1004,1,'数据'!$G$5:$G$1004,"&lt;0")=0,"",-SUMPRODUCT(MAX(('数据'!$M$5:$M$1004=1)*(0-'数据'!$G$5:$G$1004))))</f>
        <v/>
      </c>
      <c r="D20" s="18" t="inlineStr"/>
      <c r="E20" s="18" t="n"/>
      <c r="F20" s="18" t="n"/>
      <c r="G20" s="18" t="n"/>
      <c r="H20" s="18" t="n"/>
      <c r="I20" s="18" t="n"/>
      <c r="J20" s="18" t="n"/>
    </row>
    <row r="21">
      <c r="B21" s="16" t="inlineStr">
        <is>
          <t>A 档占比</t>
        </is>
      </c>
      <c r="C21" s="27" t="str">
        <f>IF(C9=0,"",COUNTIFS('数据'!$M$5:$M$1004,1,'数据'!$I$5:$I$1004,"A")/C9)</f>
        <v/>
      </c>
      <c r="D21" s="18" t="inlineStr">
        <is>
          <t>这个比例在涨，说明执行在变好。</t>
        </is>
      </c>
      <c r="E21" s="18" t="n"/>
      <c r="F21" s="18" t="n"/>
      <c r="G21" s="18" t="n"/>
      <c r="H21" s="18" t="n"/>
      <c r="I21" s="18" t="n"/>
      <c r="J21" s="18" t="n"/>
    </row>
    <row r="22">
      <c r="B22" s="16" t="inlineStr">
        <is>
          <t>赚了钱的坏交易（C/D 档却赚了）</t>
        </is>
      </c>
      <c r="C22" s="31">
        <f>COUNTIFS('数据'!$M$5:$M$1004,1,'数据'!$I$5:$I$1004,"C",'数据'!$G$5:$G$1004,"&gt;0")+COUNTIFS('数据'!$M$5:$M$1004,1,'数据'!$I$5:$I$1004,"D",'数据'!$G$5:$G$1004,"&gt;0")</f>
        <v>0</v>
      </c>
      <c r="D22" s="18" t="inlineStr">
        <is>
          <t>最需要复盘的一类。</t>
        </is>
      </c>
      <c r="E22" s="18" t="n"/>
      <c r="F22" s="18" t="n"/>
      <c r="G22" s="18" t="n"/>
      <c r="H22" s="18" t="n"/>
      <c r="I22" s="18" t="n"/>
      <c r="J22" s="18" t="n"/>
    </row>
    <row r="24">
      <c r="B24" s="15" t="inlineStr">
        <is>
          <t>2. 净R 分布（每 0.5R 一格）</t>
        </is>
      </c>
    </row>
    <row r="25">
      <c r="B25" s="20" t="inlineStr">
        <is>
          <t>区间</t>
        </is>
      </c>
      <c r="C25" s="20" t="inlineStr">
        <is>
          <t>笔数</t>
        </is>
      </c>
    </row>
    <row r="26">
      <c r="B26" s="32" t="inlineStr">
        <is>
          <t>小于 -2.5R</t>
        </is>
      </c>
      <c r="C26" s="33">
        <f>COUNTIFS('数据'!$M$5:$M$1004,1,'数据'!$G$5:$G$1004,"&lt;"&amp;-2.5)</f>
        <v>0</v>
      </c>
    </row>
    <row r="27">
      <c r="B27" s="32" t="inlineStr">
        <is>
          <t>-2.5R～-2R</t>
        </is>
      </c>
      <c r="C27" s="33">
        <f>COUNTIFS('数据'!$M$5:$M$1004,1,'数据'!$G$5:$G$1004,"&gt;="&amp;-2.5,'数据'!$G$5:$G$1004,"&lt;"&amp;-2)</f>
        <v>0</v>
      </c>
    </row>
    <row r="28">
      <c r="B28" s="32" t="inlineStr">
        <is>
          <t>-2R～-1.5R</t>
        </is>
      </c>
      <c r="C28" s="33">
        <f>COUNTIFS('数据'!$M$5:$M$1004,1,'数据'!$G$5:$G$1004,"&gt;="&amp;-2,'数据'!$G$5:$G$1004,"&lt;"&amp;-1.5)</f>
        <v>0</v>
      </c>
    </row>
    <row r="29">
      <c r="B29" s="32" t="inlineStr">
        <is>
          <t>-1.5R～-1R</t>
        </is>
      </c>
      <c r="C29" s="33">
        <f>COUNTIFS('数据'!$M$5:$M$1004,1,'数据'!$G$5:$G$1004,"&gt;="&amp;-1.5,'数据'!$G$5:$G$1004,"&lt;"&amp;-1)</f>
        <v>0</v>
      </c>
    </row>
    <row r="30">
      <c r="B30" s="32" t="inlineStr">
        <is>
          <t>-1R～-0.5R</t>
        </is>
      </c>
      <c r="C30" s="33">
        <f>COUNTIFS('数据'!$M$5:$M$1004,1,'数据'!$G$5:$G$1004,"&gt;="&amp;-1,'数据'!$G$5:$G$1004,"&lt;"&amp;-0.5)</f>
        <v>0</v>
      </c>
    </row>
    <row r="31">
      <c r="B31" s="32" t="inlineStr">
        <is>
          <t>-0.5R～+0R</t>
        </is>
      </c>
      <c r="C31" s="33">
        <f>COUNTIFS('数据'!$M$5:$M$1004,1,'数据'!$G$5:$G$1004,"&gt;="&amp;-0.5,'数据'!$G$5:$G$1004,"&lt;"&amp;0)</f>
        <v>0</v>
      </c>
    </row>
    <row r="32">
      <c r="B32" s="32" t="inlineStr">
        <is>
          <t>+0R～+0.5R</t>
        </is>
      </c>
      <c r="C32" s="33">
        <f>COUNTIFS('数据'!$M$5:$M$1004,1,'数据'!$G$5:$G$1004,"&gt;="&amp;0,'数据'!$G$5:$G$1004,"&lt;"&amp;0.5)</f>
        <v>0</v>
      </c>
    </row>
    <row r="33">
      <c r="B33" s="32" t="inlineStr">
        <is>
          <t>+0.5R～+1R</t>
        </is>
      </c>
      <c r="C33" s="33">
        <f>COUNTIFS('数据'!$M$5:$M$1004,1,'数据'!$G$5:$G$1004,"&gt;="&amp;0.5,'数据'!$G$5:$G$1004,"&lt;"&amp;1)</f>
        <v>0</v>
      </c>
    </row>
    <row r="34">
      <c r="B34" s="32" t="inlineStr">
        <is>
          <t>+1R～+1.5R</t>
        </is>
      </c>
      <c r="C34" s="33">
        <f>COUNTIFS('数据'!$M$5:$M$1004,1,'数据'!$G$5:$G$1004,"&gt;="&amp;1,'数据'!$G$5:$G$1004,"&lt;"&amp;1.5)</f>
        <v>0</v>
      </c>
    </row>
    <row r="35">
      <c r="B35" s="32" t="inlineStr">
        <is>
          <t>+1.5R～+2R</t>
        </is>
      </c>
      <c r="C35" s="33">
        <f>COUNTIFS('数据'!$M$5:$M$1004,1,'数据'!$G$5:$G$1004,"&gt;="&amp;1.5,'数据'!$G$5:$G$1004,"&lt;"&amp;2)</f>
        <v>0</v>
      </c>
    </row>
    <row r="36">
      <c r="B36" s="32" t="inlineStr">
        <is>
          <t>+2R～+2.5R</t>
        </is>
      </c>
      <c r="C36" s="33">
        <f>COUNTIFS('数据'!$M$5:$M$1004,1,'数据'!$G$5:$G$1004,"&gt;="&amp;2,'数据'!$G$5:$G$1004,"&lt;"&amp;2.5)</f>
        <v>0</v>
      </c>
    </row>
    <row r="37">
      <c r="B37" s="32" t="inlineStr">
        <is>
          <t>+2.5R～+3R</t>
        </is>
      </c>
      <c r="C37" s="33">
        <f>COUNTIFS('数据'!$M$5:$M$1004,1,'数据'!$G$5:$G$1004,"&gt;="&amp;2.5,'数据'!$G$5:$G$1004,"&lt;"&amp;3)</f>
        <v>0</v>
      </c>
    </row>
    <row r="38">
      <c r="B38" s="32" t="inlineStr">
        <is>
          <t>+3R 以上</t>
        </is>
      </c>
      <c r="C38" s="33">
        <f>COUNTIFS('数据'!$M$5:$M$1004,1,'数据'!$G$5:$G$1004,"&gt;="&amp;3)</f>
        <v>0</v>
      </c>
    </row>
  </sheetData>
  <mergeCells count="19">
    <mergeCell ref="D18:J18"/>
    <mergeCell ref="D9:J9"/>
    <mergeCell ref="D12:J12"/>
    <mergeCell ref="D8:J8"/>
    <mergeCell ref="D15:J15"/>
    <mergeCell ref="D14:J14"/>
    <mergeCell ref="D20:J20"/>
    <mergeCell ref="D10:J10"/>
    <mergeCell ref="D19:J19"/>
    <mergeCell ref="F4:J5"/>
    <mergeCell ref="D22:J22"/>
    <mergeCell ref="A1:G1"/>
    <mergeCell ref="D21:J21"/>
    <mergeCell ref="D13:J13"/>
    <mergeCell ref="D11:J11"/>
    <mergeCell ref="H1:J1"/>
    <mergeCell ref="D17:J17"/>
    <mergeCell ref="D16:J16"/>
    <mergeCell ref="A2:J2"/>
  </mergeCells>
  <conditionalFormatting sqref="C11: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:C16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0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2">
    <cfRule type="cellIs" priority="7" operator="greaterThan" dxfId="2">
      <formula>0</formula>
    </cfRule>
  </conditionalFormatting>
  <conditionalFormatting sqref="C10">
    <cfRule type="expression" priority="8" dxfId="3">
      <formula>AND(ISNUMBER($C$10),ISNUMBER($C$14),$C$10&lt;$C$14)</formula>
    </cfRule>
  </conditionalFormatting>
  <dataValidations count="4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" showDropDown="0" showInputMessage="0" showErrorMessage="1" allowBlank="1" errorTitle="不在选项里" error="请从下拉里选；要加新选项，先去参数页的下拉选项里加。" type="list" errorStyle="warning">
      <formula1>'参数'!$B$10:$B$21</formula1>
    </dataValidation>
    <dataValidation sqref="E5" showDropDown="0" showInputMessage="0" showErrorMessage="1" allowBlank="1" errorTitle="不在选项里" error="请从下拉里选；要加新选项，先去参数页的下拉选项里加。" type="list" errorStyle="warning">
      <formula1>'参数'!$C$10:$C$21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W10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8" customWidth="1" min="3" max="3"/>
    <col width="8" customWidth="1" min="4" max="4"/>
    <col width="5" customWidth="1" min="5" max="5"/>
    <col width="9" customWidth="1" min="6" max="6"/>
    <col width="7" customWidth="1" min="7" max="7"/>
    <col width="7" customWidth="1" min="8" max="8"/>
    <col width="6" customWidth="1" min="9" max="9"/>
    <col width="8" customWidth="1" min="10" max="10"/>
    <col width="5" customWidth="1" min="11" max="11"/>
    <col width="8" customWidth="1" min="12" max="12"/>
    <col width="5" customWidth="1" min="13" max="13"/>
    <col width="6" customWidth="1" min="14" max="14"/>
    <col width="7" customWidth="1" min="15" max="15"/>
    <col width="7" customWidth="1" min="16" max="16"/>
    <col width="7" customWidth="1" min="17" max="17"/>
    <col width="5" customWidth="1" min="18" max="18"/>
    <col width="5" customWidth="1" min="19" max="19"/>
    <col width="12" customWidth="1" min="20" max="20"/>
    <col width="6" customWidth="1" min="21" max="21"/>
    <col hidden="1" outlineLevel="1" width="6" customWidth="1" min="22" max="23"/>
  </cols>
  <sheetData>
    <row r="1" ht="30" customHeight="1">
      <c r="A1" s="13" t="inlineStr">
        <is>
          <t>数据：已平仓的交易，按平仓先后一行一笔</t>
        </is>
      </c>
      <c r="U1" s="14" t="inlineStr">
        <is>
          <t>TradeLearn · XtradingTime 交易内训</t>
        </is>
      </c>
    </row>
    <row r="2" ht="20" customHeight="1">
      <c r="A2" s="2" t="inlineStr">
        <is>
          <t>从交易日志把已平仓的交易粘过来，左边 10 列是你填的（毛R 可以不填），右边灰底是公式，别改。没平仓的、没成交的不要放进来。</t>
        </is>
      </c>
    </row>
    <row r="3" ht="18" customHeight="1">
      <c r="A3" s="34" t="inlineStr">
        <is>
          <t>从日志粘贴（按平仓先后）</t>
        </is>
      </c>
      <c r="B3" s="34" t="n"/>
      <c r="C3" s="34" t="n"/>
      <c r="D3" s="34" t="n"/>
      <c r="E3" s="34" t="n"/>
      <c r="F3" s="34" t="n"/>
      <c r="G3" s="34" t="n"/>
      <c r="H3" s="34" t="n"/>
      <c r="I3" s="34" t="n"/>
      <c r="J3" s="34" t="n"/>
      <c r="K3" s="34" t="inlineStr">
        <is>
          <t>自动算（别改）</t>
        </is>
      </c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</row>
    <row r="4" ht="41.8" customHeight="1">
      <c r="A4" s="20" t="inlineStr">
        <is>
          <t>编号</t>
        </is>
      </c>
      <c r="B4" s="20" t="inlineStr">
        <is>
          <t>平仓日</t>
        </is>
      </c>
      <c r="C4" s="20" t="inlineStr">
        <is>
          <t>策略</t>
        </is>
      </c>
      <c r="D4" s="20" t="inlineStr">
        <is>
          <t>品种</t>
        </is>
      </c>
      <c r="E4" s="20" t="inlineStr">
        <is>
          <t>方向</t>
        </is>
      </c>
      <c r="F4" s="20" t="inlineStr">
        <is>
          <t>开仓时段</t>
        </is>
      </c>
      <c r="G4" s="20" t="inlineStr">
        <is>
          <t>净R</t>
        </is>
      </c>
      <c r="H4" s="20" t="inlineStr">
        <is>
          <t>毛R（可不填）</t>
        </is>
      </c>
      <c r="I4" s="20" t="inlineStr">
        <is>
          <t>过程打分</t>
        </is>
      </c>
      <c r="J4" s="20" t="inlineStr">
        <is>
          <t>偏差标签</t>
        </is>
      </c>
      <c r="K4" s="20" t="inlineStr">
        <is>
          <t>星期</t>
        </is>
      </c>
      <c r="L4" s="20" t="inlineStr">
        <is>
          <t>月份</t>
        </is>
      </c>
      <c r="M4" s="20" t="inlineStr">
        <is>
          <t>入选</t>
        </is>
      </c>
      <c r="N4" s="20" t="inlineStr">
        <is>
          <t>入选第几笔</t>
        </is>
      </c>
      <c r="O4" s="20" t="inlineStr">
        <is>
          <t>累计净R</t>
        </is>
      </c>
      <c r="P4" s="20" t="inlineStr">
        <is>
          <t>高点</t>
        </is>
      </c>
      <c r="Q4" s="20" t="inlineStr">
        <is>
          <t>回撤</t>
        </is>
      </c>
      <c r="R4" s="20" t="inlineStr">
        <is>
          <t>连赢</t>
        </is>
      </c>
      <c r="S4" s="20" t="inlineStr">
        <is>
          <t>连亏</t>
        </is>
      </c>
      <c r="T4" s="20" t="inlineStr">
        <is>
          <t>前面连赢几笔</t>
        </is>
      </c>
      <c r="U4" s="20" t="inlineStr">
        <is>
          <t>费用R</t>
        </is>
      </c>
      <c r="V4" s="20" t="inlineStr">
        <is>
          <t>画图：累计</t>
        </is>
      </c>
      <c r="W4" s="20" t="inlineStr">
        <is>
          <t>画图：回撤</t>
        </is>
      </c>
    </row>
    <row r="5">
      <c r="A5" s="17" t="n"/>
      <c r="B5" s="23" t="n"/>
      <c r="C5" s="25" t="n"/>
      <c r="D5" s="25" t="n"/>
      <c r="E5" s="25" t="n"/>
      <c r="F5" s="25" t="n"/>
      <c r="G5" s="35" t="n"/>
      <c r="H5" s="35" t="n"/>
      <c r="I5" s="25" t="n"/>
      <c r="J5" s="25" t="n"/>
      <c r="K5" s="36" t="str">
        <f>IF(ISNUMBER(B5),"周"&amp;CHOOSE(WEEKDAY(B5,2),"一","二","三","四","五","六","日"),"")</f>
        <v/>
      </c>
      <c r="L5" s="37" t="str">
        <f>IF(ISNUMBER(B5),DATE(YEAR(B5),MONTH(B5),1),"")</f>
        <v/>
      </c>
      <c r="M5" s="38">
        <f>IF(AND(ISNUMBER(B5),ISNUMBER(G5)),IF(AND(OR(NOT(ISNUMBER('看板'!$C$4)),B5&gt;='看板'!$C$4),OR(NOT(ISNUMBER('看板'!$E$4)),B5&lt;='看板'!$E$4),OR('看板'!$C$5="",C5='看板'!$C$5),OR('看板'!$E$5="",D5='看板'!$E$5)),1,0),0)</f>
        <v>0</v>
      </c>
      <c r="N5" s="38" t="str">
        <f>IF(M5=1,COUNTIF(M$5:M5,1),"")</f>
        <v/>
      </c>
      <c r="O5" s="39" t="str">
        <f>IF(M5=1,SUMIF(M$5:M5,1,G$5:G5),"")</f>
        <v/>
      </c>
      <c r="P5" s="39" t="str">
        <f>IF(M5=1,MAX(0,MAX(O$5:O5)),"")</f>
        <v/>
      </c>
      <c r="Q5" s="40" t="str">
        <f>IF(M5=1,P5-O5,"")</f>
        <v/>
      </c>
      <c r="R5" s="38">
        <f>IF(M5=1,IF(G5&gt;0,0+1,0),0)</f>
        <v>0</v>
      </c>
      <c r="S5" s="38">
        <f>IF(M5=1,IF(G5&lt;0,0+1,0),0)</f>
        <v>0</v>
      </c>
      <c r="T5" s="36" t="str">
        <f>IF(M5&lt;&gt;1,"",IF(0&gt;=3,"前面连赢 3 笔以上","前面连赢 "&amp;0&amp;" 笔"))</f>
        <v/>
      </c>
      <c r="U5" s="40" t="str">
        <f>IF(AND(M5=1,ISNUMBER(H5)),H5-G5,"")</f>
        <v/>
      </c>
      <c r="V5" s="41" t="e">
        <f>IF(M5=1,O5,NA())</f>
        <v>#N/A</v>
      </c>
      <c r="W5" s="41" t="e">
        <f>IF(M5=1,-Q5,NA())</f>
        <v>#N/A</v>
      </c>
    </row>
    <row r="6">
      <c r="A6" s="17" t="n"/>
      <c r="B6" s="23" t="n"/>
      <c r="C6" s="25" t="n"/>
      <c r="D6" s="25" t="n"/>
      <c r="E6" s="25" t="n"/>
      <c r="F6" s="25" t="n"/>
      <c r="G6" s="35" t="n"/>
      <c r="H6" s="35" t="n"/>
      <c r="I6" s="25" t="n"/>
      <c r="J6" s="25" t="n"/>
      <c r="K6" s="36" t="str">
        <f>IF(ISNUMBER(B6),"周"&amp;CHOOSE(WEEKDAY(B6,2),"一","二","三","四","五","六","日"),"")</f>
        <v/>
      </c>
      <c r="L6" s="37" t="str">
        <f>IF(ISNUMBER(B6),DATE(YEAR(B6),MONTH(B6),1),"")</f>
        <v/>
      </c>
      <c r="M6" s="38">
        <f>IF(AND(ISNUMBER(B6),ISNUMBER(G6)),IF(AND(OR(NOT(ISNUMBER('看板'!$C$4)),B6&gt;='看板'!$C$4),OR(NOT(ISNUMBER('看板'!$E$4)),B6&lt;='看板'!$E$4),OR('看板'!$C$5="",C6='看板'!$C$5),OR('看板'!$E$5="",D6='看板'!$E$5)),1,0),0)</f>
        <v>0</v>
      </c>
      <c r="N6" s="38" t="str">
        <f>IF(M6=1,COUNTIF(M$5:M6,1),"")</f>
        <v/>
      </c>
      <c r="O6" s="39" t="str">
        <f>IF(M6=1,SUMIF(M$5:M6,1,G$5:G6),"")</f>
        <v/>
      </c>
      <c r="P6" s="39" t="str">
        <f>IF(M6=1,MAX(0,MAX(O$5:O6)),"")</f>
        <v/>
      </c>
      <c r="Q6" s="40" t="str">
        <f>IF(M6=1,P6-O6,"")</f>
        <v/>
      </c>
      <c r="R6" s="38">
        <f>IF(M6=1,IF(G6&gt;0,R5+1,0),R5)</f>
        <v>0</v>
      </c>
      <c r="S6" s="38">
        <f>IF(M6=1,IF(G6&lt;0,S5+1,0),S5)</f>
        <v>0</v>
      </c>
      <c r="T6" s="36" t="str">
        <f>IF(M6&lt;&gt;1,"",IF(R5&gt;=3,"前面连赢 3 笔以上","前面连赢 "&amp;R5&amp;" 笔"))</f>
        <v/>
      </c>
      <c r="U6" s="40" t="str">
        <f>IF(AND(M6=1,ISNUMBER(H6)),H6-G6,"")</f>
        <v/>
      </c>
      <c r="V6" s="41" t="e">
        <f>IF(M6=1,O6,NA())</f>
        <v>#N/A</v>
      </c>
      <c r="W6" s="41" t="e">
        <f>IF(M6=1,-Q6,NA())</f>
        <v>#N/A</v>
      </c>
    </row>
    <row r="7">
      <c r="A7" s="17" t="n"/>
      <c r="B7" s="23" t="n"/>
      <c r="C7" s="25" t="n"/>
      <c r="D7" s="25" t="n"/>
      <c r="E7" s="25" t="n"/>
      <c r="F7" s="25" t="n"/>
      <c r="G7" s="35" t="n"/>
      <c r="H7" s="35" t="n"/>
      <c r="I7" s="25" t="n"/>
      <c r="J7" s="25" t="n"/>
      <c r="K7" s="36" t="str">
        <f>IF(ISNUMBER(B7),"周"&amp;CHOOSE(WEEKDAY(B7,2),"一","二","三","四","五","六","日"),"")</f>
        <v/>
      </c>
      <c r="L7" s="37" t="str">
        <f>IF(ISNUMBER(B7),DATE(YEAR(B7),MONTH(B7),1),"")</f>
        <v/>
      </c>
      <c r="M7" s="38">
        <f>IF(AND(ISNUMBER(B7),ISNUMBER(G7)),IF(AND(OR(NOT(ISNUMBER('看板'!$C$4)),B7&gt;='看板'!$C$4),OR(NOT(ISNUMBER('看板'!$E$4)),B7&lt;='看板'!$E$4),OR('看板'!$C$5="",C7='看板'!$C$5),OR('看板'!$E$5="",D7='看板'!$E$5)),1,0),0)</f>
        <v>0</v>
      </c>
      <c r="N7" s="38" t="str">
        <f>IF(M7=1,COUNTIF(M$5:M7,1),"")</f>
        <v/>
      </c>
      <c r="O7" s="39" t="str">
        <f>IF(M7=1,SUMIF(M$5:M7,1,G$5:G7),"")</f>
        <v/>
      </c>
      <c r="P7" s="39" t="str">
        <f>IF(M7=1,MAX(0,MAX(O$5:O7)),"")</f>
        <v/>
      </c>
      <c r="Q7" s="40" t="str">
        <f>IF(M7=1,P7-O7,"")</f>
        <v/>
      </c>
      <c r="R7" s="38">
        <f>IF(M7=1,IF(G7&gt;0,R6+1,0),R6)</f>
        <v>0</v>
      </c>
      <c r="S7" s="38">
        <f>IF(M7=1,IF(G7&lt;0,S6+1,0),S6)</f>
        <v>0</v>
      </c>
      <c r="T7" s="36" t="str">
        <f>IF(M7&lt;&gt;1,"",IF(R6&gt;=3,"前面连赢 3 笔以上","前面连赢 "&amp;R6&amp;" 笔"))</f>
        <v/>
      </c>
      <c r="U7" s="40" t="str">
        <f>IF(AND(M7=1,ISNUMBER(H7)),H7-G7,"")</f>
        <v/>
      </c>
      <c r="V7" s="41" t="e">
        <f>IF(M7=1,O7,NA())</f>
        <v>#N/A</v>
      </c>
      <c r="W7" s="41" t="e">
        <f>IF(M7=1,-Q7,NA())</f>
        <v>#N/A</v>
      </c>
    </row>
    <row r="8">
      <c r="A8" s="17" t="n"/>
      <c r="B8" s="23" t="n"/>
      <c r="C8" s="25" t="n"/>
      <c r="D8" s="25" t="n"/>
      <c r="E8" s="25" t="n"/>
      <c r="F8" s="25" t="n"/>
      <c r="G8" s="35" t="n"/>
      <c r="H8" s="35" t="n"/>
      <c r="I8" s="25" t="n"/>
      <c r="J8" s="25" t="n"/>
      <c r="K8" s="36" t="str">
        <f>IF(ISNUMBER(B8),"周"&amp;CHOOSE(WEEKDAY(B8,2),"一","二","三","四","五","六","日"),"")</f>
        <v/>
      </c>
      <c r="L8" s="37" t="str">
        <f>IF(ISNUMBER(B8),DATE(YEAR(B8),MONTH(B8),1),"")</f>
        <v/>
      </c>
      <c r="M8" s="38">
        <f>IF(AND(ISNUMBER(B8),ISNUMBER(G8)),IF(AND(OR(NOT(ISNUMBER('看板'!$C$4)),B8&gt;='看板'!$C$4),OR(NOT(ISNUMBER('看板'!$E$4)),B8&lt;='看板'!$E$4),OR('看板'!$C$5="",C8='看板'!$C$5),OR('看板'!$E$5="",D8='看板'!$E$5)),1,0),0)</f>
        <v>0</v>
      </c>
      <c r="N8" s="38" t="str">
        <f>IF(M8=1,COUNTIF(M$5:M8,1),"")</f>
        <v/>
      </c>
      <c r="O8" s="39" t="str">
        <f>IF(M8=1,SUMIF(M$5:M8,1,G$5:G8),"")</f>
        <v/>
      </c>
      <c r="P8" s="39" t="str">
        <f>IF(M8=1,MAX(0,MAX(O$5:O8)),"")</f>
        <v/>
      </c>
      <c r="Q8" s="40" t="str">
        <f>IF(M8=1,P8-O8,"")</f>
        <v/>
      </c>
      <c r="R8" s="38">
        <f>IF(M8=1,IF(G8&gt;0,R7+1,0),R7)</f>
        <v>0</v>
      </c>
      <c r="S8" s="38">
        <f>IF(M8=1,IF(G8&lt;0,S7+1,0),S7)</f>
        <v>0</v>
      </c>
      <c r="T8" s="36" t="str">
        <f>IF(M8&lt;&gt;1,"",IF(R7&gt;=3,"前面连赢 3 笔以上","前面连赢 "&amp;R7&amp;" 笔"))</f>
        <v/>
      </c>
      <c r="U8" s="40" t="str">
        <f>IF(AND(M8=1,ISNUMBER(H8)),H8-G8,"")</f>
        <v/>
      </c>
      <c r="V8" s="41" t="e">
        <f>IF(M8=1,O8,NA())</f>
        <v>#N/A</v>
      </c>
      <c r="W8" s="41" t="e">
        <f>IF(M8=1,-Q8,NA())</f>
        <v>#N/A</v>
      </c>
    </row>
    <row r="9">
      <c r="A9" s="17" t="n"/>
      <c r="B9" s="23" t="n"/>
      <c r="C9" s="25" t="n"/>
      <c r="D9" s="25" t="n"/>
      <c r="E9" s="25" t="n"/>
      <c r="F9" s="25" t="n"/>
      <c r="G9" s="35" t="n"/>
      <c r="H9" s="35" t="n"/>
      <c r="I9" s="25" t="n"/>
      <c r="J9" s="25" t="n"/>
      <c r="K9" s="36" t="str">
        <f>IF(ISNUMBER(B9),"周"&amp;CHOOSE(WEEKDAY(B9,2),"一","二","三","四","五","六","日"),"")</f>
        <v/>
      </c>
      <c r="L9" s="37" t="str">
        <f>IF(ISNUMBER(B9),DATE(YEAR(B9),MONTH(B9),1),"")</f>
        <v/>
      </c>
      <c r="M9" s="38">
        <f>IF(AND(ISNUMBER(B9),ISNUMBER(G9)),IF(AND(OR(NOT(ISNUMBER('看板'!$C$4)),B9&gt;='看板'!$C$4),OR(NOT(ISNUMBER('看板'!$E$4)),B9&lt;='看板'!$E$4),OR('看板'!$C$5="",C9='看板'!$C$5),OR('看板'!$E$5="",D9='看板'!$E$5)),1,0),0)</f>
        <v>0</v>
      </c>
      <c r="N9" s="38" t="str">
        <f>IF(M9=1,COUNTIF(M$5:M9,1),"")</f>
        <v/>
      </c>
      <c r="O9" s="39" t="str">
        <f>IF(M9=1,SUMIF(M$5:M9,1,G$5:G9),"")</f>
        <v/>
      </c>
      <c r="P9" s="39" t="str">
        <f>IF(M9=1,MAX(0,MAX(O$5:O9)),"")</f>
        <v/>
      </c>
      <c r="Q9" s="40" t="str">
        <f>IF(M9=1,P9-O9,"")</f>
        <v/>
      </c>
      <c r="R9" s="38">
        <f>IF(M9=1,IF(G9&gt;0,R8+1,0),R8)</f>
        <v>0</v>
      </c>
      <c r="S9" s="38">
        <f>IF(M9=1,IF(G9&lt;0,S8+1,0),S8)</f>
        <v>0</v>
      </c>
      <c r="T9" s="36" t="str">
        <f>IF(M9&lt;&gt;1,"",IF(R8&gt;=3,"前面连赢 3 笔以上","前面连赢 "&amp;R8&amp;" 笔"))</f>
        <v/>
      </c>
      <c r="U9" s="40" t="str">
        <f>IF(AND(M9=1,ISNUMBER(H9)),H9-G9,"")</f>
        <v/>
      </c>
      <c r="V9" s="41" t="e">
        <f>IF(M9=1,O9,NA())</f>
        <v>#N/A</v>
      </c>
      <c r="W9" s="41" t="e">
        <f>IF(M9=1,-Q9,NA())</f>
        <v>#N/A</v>
      </c>
    </row>
    <row r="10">
      <c r="A10" s="17" t="n"/>
      <c r="B10" s="23" t="n"/>
      <c r="C10" s="25" t="n"/>
      <c r="D10" s="25" t="n"/>
      <c r="E10" s="25" t="n"/>
      <c r="F10" s="25" t="n"/>
      <c r="G10" s="35" t="n"/>
      <c r="H10" s="35" t="n"/>
      <c r="I10" s="25" t="n"/>
      <c r="J10" s="25" t="n"/>
      <c r="K10" s="36" t="str">
        <f>IF(ISNUMBER(B10),"周"&amp;CHOOSE(WEEKDAY(B10,2),"一","二","三","四","五","六","日"),"")</f>
        <v/>
      </c>
      <c r="L10" s="37" t="str">
        <f>IF(ISNUMBER(B10),DATE(YEAR(B10),MONTH(B10),1),"")</f>
        <v/>
      </c>
      <c r="M10" s="38">
        <f>IF(AND(ISNUMBER(B10),ISNUMBER(G10)),IF(AND(OR(NOT(ISNUMBER('看板'!$C$4)),B10&gt;='看板'!$C$4),OR(NOT(ISNUMBER('看板'!$E$4)),B10&lt;='看板'!$E$4),OR('看板'!$C$5="",C10='看板'!$C$5),OR('看板'!$E$5="",D10='看板'!$E$5)),1,0),0)</f>
        <v>0</v>
      </c>
      <c r="N10" s="38" t="str">
        <f>IF(M10=1,COUNTIF(M$5:M10,1),"")</f>
        <v/>
      </c>
      <c r="O10" s="39" t="str">
        <f>IF(M10=1,SUMIF(M$5:M10,1,G$5:G10),"")</f>
        <v/>
      </c>
      <c r="P10" s="39" t="str">
        <f>IF(M10=1,MAX(0,MAX(O$5:O10)),"")</f>
        <v/>
      </c>
      <c r="Q10" s="40" t="str">
        <f>IF(M10=1,P10-O10,"")</f>
        <v/>
      </c>
      <c r="R10" s="38">
        <f>IF(M10=1,IF(G10&gt;0,R9+1,0),R9)</f>
        <v>0</v>
      </c>
      <c r="S10" s="38">
        <f>IF(M10=1,IF(G10&lt;0,S9+1,0),S9)</f>
        <v>0</v>
      </c>
      <c r="T10" s="36" t="str">
        <f>IF(M10&lt;&gt;1,"",IF(R9&gt;=3,"前面连赢 3 笔以上","前面连赢 "&amp;R9&amp;" 笔"))</f>
        <v/>
      </c>
      <c r="U10" s="40" t="str">
        <f>IF(AND(M10=1,ISNUMBER(H10)),H10-G10,"")</f>
        <v/>
      </c>
      <c r="V10" s="41" t="e">
        <f>IF(M10=1,O10,NA())</f>
        <v>#N/A</v>
      </c>
      <c r="W10" s="41" t="e">
        <f>IF(M10=1,-Q10,NA())</f>
        <v>#N/A</v>
      </c>
    </row>
    <row r="11">
      <c r="A11" s="17" t="n"/>
      <c r="B11" s="23" t="n"/>
      <c r="C11" s="25" t="n"/>
      <c r="D11" s="25" t="n"/>
      <c r="E11" s="25" t="n"/>
      <c r="F11" s="25" t="n"/>
      <c r="G11" s="35" t="n"/>
      <c r="H11" s="35" t="n"/>
      <c r="I11" s="25" t="n"/>
      <c r="J11" s="25" t="n"/>
      <c r="K11" s="36" t="str">
        <f>IF(ISNUMBER(B11),"周"&amp;CHOOSE(WEEKDAY(B11,2),"一","二","三","四","五","六","日"),"")</f>
        <v/>
      </c>
      <c r="L11" s="37" t="str">
        <f>IF(ISNUMBER(B11),DATE(YEAR(B11),MONTH(B11),1),"")</f>
        <v/>
      </c>
      <c r="M11" s="38">
        <f>IF(AND(ISNUMBER(B11),ISNUMBER(G11)),IF(AND(OR(NOT(ISNUMBER('看板'!$C$4)),B11&gt;='看板'!$C$4),OR(NOT(ISNUMBER('看板'!$E$4)),B11&lt;='看板'!$E$4),OR('看板'!$C$5="",C11='看板'!$C$5),OR('看板'!$E$5="",D11='看板'!$E$5)),1,0),0)</f>
        <v>0</v>
      </c>
      <c r="N11" s="38" t="str">
        <f>IF(M11=1,COUNTIF(M$5:M11,1),"")</f>
        <v/>
      </c>
      <c r="O11" s="39" t="str">
        <f>IF(M11=1,SUMIF(M$5:M11,1,G$5:G11),"")</f>
        <v/>
      </c>
      <c r="P11" s="39" t="str">
        <f>IF(M11=1,MAX(0,MAX(O$5:O11)),"")</f>
        <v/>
      </c>
      <c r="Q11" s="40" t="str">
        <f>IF(M11=1,P11-O11,"")</f>
        <v/>
      </c>
      <c r="R11" s="38">
        <f>IF(M11=1,IF(G11&gt;0,R10+1,0),R10)</f>
        <v>0</v>
      </c>
      <c r="S11" s="38">
        <f>IF(M11=1,IF(G11&lt;0,S10+1,0),S10)</f>
        <v>0</v>
      </c>
      <c r="T11" s="36" t="str">
        <f>IF(M11&lt;&gt;1,"",IF(R10&gt;=3,"前面连赢 3 笔以上","前面连赢 "&amp;R10&amp;" 笔"))</f>
        <v/>
      </c>
      <c r="U11" s="40" t="str">
        <f>IF(AND(M11=1,ISNUMBER(H11)),H11-G11,"")</f>
        <v/>
      </c>
      <c r="V11" s="41" t="e">
        <f>IF(M11=1,O11,NA())</f>
        <v>#N/A</v>
      </c>
      <c r="W11" s="41" t="e">
        <f>IF(M11=1,-Q11,NA())</f>
        <v>#N/A</v>
      </c>
    </row>
    <row r="12">
      <c r="A12" s="17" t="n"/>
      <c r="B12" s="23" t="n"/>
      <c r="C12" s="25" t="n"/>
      <c r="D12" s="25" t="n"/>
      <c r="E12" s="25" t="n"/>
      <c r="F12" s="25" t="n"/>
      <c r="G12" s="35" t="n"/>
      <c r="H12" s="35" t="n"/>
      <c r="I12" s="25" t="n"/>
      <c r="J12" s="25" t="n"/>
      <c r="K12" s="36" t="str">
        <f>IF(ISNUMBER(B12),"周"&amp;CHOOSE(WEEKDAY(B12,2),"一","二","三","四","五","六","日"),"")</f>
        <v/>
      </c>
      <c r="L12" s="37" t="str">
        <f>IF(ISNUMBER(B12),DATE(YEAR(B12),MONTH(B12),1),"")</f>
        <v/>
      </c>
      <c r="M12" s="38">
        <f>IF(AND(ISNUMBER(B12),ISNUMBER(G12)),IF(AND(OR(NOT(ISNUMBER('看板'!$C$4)),B12&gt;='看板'!$C$4),OR(NOT(ISNUMBER('看板'!$E$4)),B12&lt;='看板'!$E$4),OR('看板'!$C$5="",C12='看板'!$C$5),OR('看板'!$E$5="",D12='看板'!$E$5)),1,0),0)</f>
        <v>0</v>
      </c>
      <c r="N12" s="38" t="str">
        <f>IF(M12=1,COUNTIF(M$5:M12,1),"")</f>
        <v/>
      </c>
      <c r="O12" s="39" t="str">
        <f>IF(M12=1,SUMIF(M$5:M12,1,G$5:G12),"")</f>
        <v/>
      </c>
      <c r="P12" s="39" t="str">
        <f>IF(M12=1,MAX(0,MAX(O$5:O12)),"")</f>
        <v/>
      </c>
      <c r="Q12" s="40" t="str">
        <f>IF(M12=1,P12-O12,"")</f>
        <v/>
      </c>
      <c r="R12" s="38">
        <f>IF(M12=1,IF(G12&gt;0,R11+1,0),R11)</f>
        <v>0</v>
      </c>
      <c r="S12" s="38">
        <f>IF(M12=1,IF(G12&lt;0,S11+1,0),S11)</f>
        <v>0</v>
      </c>
      <c r="T12" s="36" t="str">
        <f>IF(M12&lt;&gt;1,"",IF(R11&gt;=3,"前面连赢 3 笔以上","前面连赢 "&amp;R11&amp;" 笔"))</f>
        <v/>
      </c>
      <c r="U12" s="40" t="str">
        <f>IF(AND(M12=1,ISNUMBER(H12)),H12-G12,"")</f>
        <v/>
      </c>
      <c r="V12" s="41" t="e">
        <f>IF(M12=1,O12,NA())</f>
        <v>#N/A</v>
      </c>
      <c r="W12" s="41" t="e">
        <f>IF(M12=1,-Q12,NA())</f>
        <v>#N/A</v>
      </c>
    </row>
    <row r="13">
      <c r="A13" s="17" t="n"/>
      <c r="B13" s="23" t="n"/>
      <c r="C13" s="25" t="n"/>
      <c r="D13" s="25" t="n"/>
      <c r="E13" s="25" t="n"/>
      <c r="F13" s="25" t="n"/>
      <c r="G13" s="35" t="n"/>
      <c r="H13" s="35" t="n"/>
      <c r="I13" s="25" t="n"/>
      <c r="J13" s="25" t="n"/>
      <c r="K13" s="36" t="str">
        <f>IF(ISNUMBER(B13),"周"&amp;CHOOSE(WEEKDAY(B13,2),"一","二","三","四","五","六","日"),"")</f>
        <v/>
      </c>
      <c r="L13" s="37" t="str">
        <f>IF(ISNUMBER(B13),DATE(YEAR(B13),MONTH(B13),1),"")</f>
        <v/>
      </c>
      <c r="M13" s="38">
        <f>IF(AND(ISNUMBER(B13),ISNUMBER(G13)),IF(AND(OR(NOT(ISNUMBER('看板'!$C$4)),B13&gt;='看板'!$C$4),OR(NOT(ISNUMBER('看板'!$E$4)),B13&lt;='看板'!$E$4),OR('看板'!$C$5="",C13='看板'!$C$5),OR('看板'!$E$5="",D13='看板'!$E$5)),1,0),0)</f>
        <v>0</v>
      </c>
      <c r="N13" s="38" t="str">
        <f>IF(M13=1,COUNTIF(M$5:M13,1),"")</f>
        <v/>
      </c>
      <c r="O13" s="39" t="str">
        <f>IF(M13=1,SUMIF(M$5:M13,1,G$5:G13),"")</f>
        <v/>
      </c>
      <c r="P13" s="39" t="str">
        <f>IF(M13=1,MAX(0,MAX(O$5:O13)),"")</f>
        <v/>
      </c>
      <c r="Q13" s="40" t="str">
        <f>IF(M13=1,P13-O13,"")</f>
        <v/>
      </c>
      <c r="R13" s="38">
        <f>IF(M13=1,IF(G13&gt;0,R12+1,0),R12)</f>
        <v>0</v>
      </c>
      <c r="S13" s="38">
        <f>IF(M13=1,IF(G13&lt;0,S12+1,0),S12)</f>
        <v>0</v>
      </c>
      <c r="T13" s="36" t="str">
        <f>IF(M13&lt;&gt;1,"",IF(R12&gt;=3,"前面连赢 3 笔以上","前面连赢 "&amp;R12&amp;" 笔"))</f>
        <v/>
      </c>
      <c r="U13" s="40" t="str">
        <f>IF(AND(M13=1,ISNUMBER(H13)),H13-G13,"")</f>
        <v/>
      </c>
      <c r="V13" s="41" t="e">
        <f>IF(M13=1,O13,NA())</f>
        <v>#N/A</v>
      </c>
      <c r="W13" s="41" t="e">
        <f>IF(M13=1,-Q13,NA())</f>
        <v>#N/A</v>
      </c>
    </row>
    <row r="14">
      <c r="A14" s="17" t="n"/>
      <c r="B14" s="23" t="n"/>
      <c r="C14" s="25" t="n"/>
      <c r="D14" s="25" t="n"/>
      <c r="E14" s="25" t="n"/>
      <c r="F14" s="25" t="n"/>
      <c r="G14" s="35" t="n"/>
      <c r="H14" s="35" t="n"/>
      <c r="I14" s="25" t="n"/>
      <c r="J14" s="25" t="n"/>
      <c r="K14" s="36" t="str">
        <f>IF(ISNUMBER(B14),"周"&amp;CHOOSE(WEEKDAY(B14,2),"一","二","三","四","五","六","日"),"")</f>
        <v/>
      </c>
      <c r="L14" s="37" t="str">
        <f>IF(ISNUMBER(B14),DATE(YEAR(B14),MONTH(B14),1),"")</f>
        <v/>
      </c>
      <c r="M14" s="38">
        <f>IF(AND(ISNUMBER(B14),ISNUMBER(G14)),IF(AND(OR(NOT(ISNUMBER('看板'!$C$4)),B14&gt;='看板'!$C$4),OR(NOT(ISNUMBER('看板'!$E$4)),B14&lt;='看板'!$E$4),OR('看板'!$C$5="",C14='看板'!$C$5),OR('看板'!$E$5="",D14='看板'!$E$5)),1,0),0)</f>
        <v>0</v>
      </c>
      <c r="N14" s="38" t="str">
        <f>IF(M14=1,COUNTIF(M$5:M14,1),"")</f>
        <v/>
      </c>
      <c r="O14" s="39" t="str">
        <f>IF(M14=1,SUMIF(M$5:M14,1,G$5:G14),"")</f>
        <v/>
      </c>
      <c r="P14" s="39" t="str">
        <f>IF(M14=1,MAX(0,MAX(O$5:O14)),"")</f>
        <v/>
      </c>
      <c r="Q14" s="40" t="str">
        <f>IF(M14=1,P14-O14,"")</f>
        <v/>
      </c>
      <c r="R14" s="38">
        <f>IF(M14=1,IF(G14&gt;0,R13+1,0),R13)</f>
        <v>0</v>
      </c>
      <c r="S14" s="38">
        <f>IF(M14=1,IF(G14&lt;0,S13+1,0),S13)</f>
        <v>0</v>
      </c>
      <c r="T14" s="36" t="str">
        <f>IF(M14&lt;&gt;1,"",IF(R13&gt;=3,"前面连赢 3 笔以上","前面连赢 "&amp;R13&amp;" 笔"))</f>
        <v/>
      </c>
      <c r="U14" s="40" t="str">
        <f>IF(AND(M14=1,ISNUMBER(H14)),H14-G14,"")</f>
        <v/>
      </c>
      <c r="V14" s="41" t="e">
        <f>IF(M14=1,O14,NA())</f>
        <v>#N/A</v>
      </c>
      <c r="W14" s="41" t="e">
        <f>IF(M14=1,-Q14,NA())</f>
        <v>#N/A</v>
      </c>
    </row>
    <row r="15">
      <c r="A15" s="17" t="n"/>
      <c r="B15" s="23" t="n"/>
      <c r="C15" s="25" t="n"/>
      <c r="D15" s="25" t="n"/>
      <c r="E15" s="25" t="n"/>
      <c r="F15" s="25" t="n"/>
      <c r="G15" s="35" t="n"/>
      <c r="H15" s="35" t="n"/>
      <c r="I15" s="25" t="n"/>
      <c r="J15" s="25" t="n"/>
      <c r="K15" s="36" t="str">
        <f>IF(ISNUMBER(B15),"周"&amp;CHOOSE(WEEKDAY(B15,2),"一","二","三","四","五","六","日"),"")</f>
        <v/>
      </c>
      <c r="L15" s="37" t="str">
        <f>IF(ISNUMBER(B15),DATE(YEAR(B15),MONTH(B15),1),"")</f>
        <v/>
      </c>
      <c r="M15" s="38">
        <f>IF(AND(ISNUMBER(B15),ISNUMBER(G15)),IF(AND(OR(NOT(ISNUMBER('看板'!$C$4)),B15&gt;='看板'!$C$4),OR(NOT(ISNUMBER('看板'!$E$4)),B15&lt;='看板'!$E$4),OR('看板'!$C$5="",C15='看板'!$C$5),OR('看板'!$E$5="",D15='看板'!$E$5)),1,0),0)</f>
        <v>0</v>
      </c>
      <c r="N15" s="38" t="str">
        <f>IF(M15=1,COUNTIF(M$5:M15,1),"")</f>
        <v/>
      </c>
      <c r="O15" s="39" t="str">
        <f>IF(M15=1,SUMIF(M$5:M15,1,G$5:G15),"")</f>
        <v/>
      </c>
      <c r="P15" s="39" t="str">
        <f>IF(M15=1,MAX(0,MAX(O$5:O15)),"")</f>
        <v/>
      </c>
      <c r="Q15" s="40" t="str">
        <f>IF(M15=1,P15-O15,"")</f>
        <v/>
      </c>
      <c r="R15" s="38">
        <f>IF(M15=1,IF(G15&gt;0,R14+1,0),R14)</f>
        <v>0</v>
      </c>
      <c r="S15" s="38">
        <f>IF(M15=1,IF(G15&lt;0,S14+1,0),S14)</f>
        <v>0</v>
      </c>
      <c r="T15" s="36" t="str">
        <f>IF(M15&lt;&gt;1,"",IF(R14&gt;=3,"前面连赢 3 笔以上","前面连赢 "&amp;R14&amp;" 笔"))</f>
        <v/>
      </c>
      <c r="U15" s="40" t="str">
        <f>IF(AND(M15=1,ISNUMBER(H15)),H15-G15,"")</f>
        <v/>
      </c>
      <c r="V15" s="41" t="e">
        <f>IF(M15=1,O15,NA())</f>
        <v>#N/A</v>
      </c>
      <c r="W15" s="41" t="e">
        <f>IF(M15=1,-Q15,NA())</f>
        <v>#N/A</v>
      </c>
    </row>
    <row r="16">
      <c r="A16" s="17" t="n"/>
      <c r="B16" s="23" t="n"/>
      <c r="C16" s="25" t="n"/>
      <c r="D16" s="25" t="n"/>
      <c r="E16" s="25" t="n"/>
      <c r="F16" s="25" t="n"/>
      <c r="G16" s="35" t="n"/>
      <c r="H16" s="35" t="n"/>
      <c r="I16" s="25" t="n"/>
      <c r="J16" s="25" t="n"/>
      <c r="K16" s="36" t="str">
        <f>IF(ISNUMBER(B16),"周"&amp;CHOOSE(WEEKDAY(B16,2),"一","二","三","四","五","六","日"),"")</f>
        <v/>
      </c>
      <c r="L16" s="37" t="str">
        <f>IF(ISNUMBER(B16),DATE(YEAR(B16),MONTH(B16),1),"")</f>
        <v/>
      </c>
      <c r="M16" s="38">
        <f>IF(AND(ISNUMBER(B16),ISNUMBER(G16)),IF(AND(OR(NOT(ISNUMBER('看板'!$C$4)),B16&gt;='看板'!$C$4),OR(NOT(ISNUMBER('看板'!$E$4)),B16&lt;='看板'!$E$4),OR('看板'!$C$5="",C16='看板'!$C$5),OR('看板'!$E$5="",D16='看板'!$E$5)),1,0),0)</f>
        <v>0</v>
      </c>
      <c r="N16" s="38" t="str">
        <f>IF(M16=1,COUNTIF(M$5:M16,1),"")</f>
        <v/>
      </c>
      <c r="O16" s="39" t="str">
        <f>IF(M16=1,SUMIF(M$5:M16,1,G$5:G16),"")</f>
        <v/>
      </c>
      <c r="P16" s="39" t="str">
        <f>IF(M16=1,MAX(0,MAX(O$5:O16)),"")</f>
        <v/>
      </c>
      <c r="Q16" s="40" t="str">
        <f>IF(M16=1,P16-O16,"")</f>
        <v/>
      </c>
      <c r="R16" s="38">
        <f>IF(M16=1,IF(G16&gt;0,R15+1,0),R15)</f>
        <v>0</v>
      </c>
      <c r="S16" s="38">
        <f>IF(M16=1,IF(G16&lt;0,S15+1,0),S15)</f>
        <v>0</v>
      </c>
      <c r="T16" s="36" t="str">
        <f>IF(M16&lt;&gt;1,"",IF(R15&gt;=3,"前面连赢 3 笔以上","前面连赢 "&amp;R15&amp;" 笔"))</f>
        <v/>
      </c>
      <c r="U16" s="40" t="str">
        <f>IF(AND(M16=1,ISNUMBER(H16)),H16-G16,"")</f>
        <v/>
      </c>
      <c r="V16" s="41" t="e">
        <f>IF(M16=1,O16,NA())</f>
        <v>#N/A</v>
      </c>
      <c r="W16" s="41" t="e">
        <f>IF(M16=1,-Q16,NA())</f>
        <v>#N/A</v>
      </c>
    </row>
    <row r="17">
      <c r="A17" s="17" t="n"/>
      <c r="B17" s="23" t="n"/>
      <c r="C17" s="25" t="n"/>
      <c r="D17" s="25" t="n"/>
      <c r="E17" s="25" t="n"/>
      <c r="F17" s="25" t="n"/>
      <c r="G17" s="35" t="n"/>
      <c r="H17" s="35" t="n"/>
      <c r="I17" s="25" t="n"/>
      <c r="J17" s="25" t="n"/>
      <c r="K17" s="36" t="str">
        <f>IF(ISNUMBER(B17),"周"&amp;CHOOSE(WEEKDAY(B17,2),"一","二","三","四","五","六","日"),"")</f>
        <v/>
      </c>
      <c r="L17" s="37" t="str">
        <f>IF(ISNUMBER(B17),DATE(YEAR(B17),MONTH(B17),1),"")</f>
        <v/>
      </c>
      <c r="M17" s="38">
        <f>IF(AND(ISNUMBER(B17),ISNUMBER(G17)),IF(AND(OR(NOT(ISNUMBER('看板'!$C$4)),B17&gt;='看板'!$C$4),OR(NOT(ISNUMBER('看板'!$E$4)),B17&lt;='看板'!$E$4),OR('看板'!$C$5="",C17='看板'!$C$5),OR('看板'!$E$5="",D17='看板'!$E$5)),1,0),0)</f>
        <v>0</v>
      </c>
      <c r="N17" s="38" t="str">
        <f>IF(M17=1,COUNTIF(M$5:M17,1),"")</f>
        <v/>
      </c>
      <c r="O17" s="39" t="str">
        <f>IF(M17=1,SUMIF(M$5:M17,1,G$5:G17),"")</f>
        <v/>
      </c>
      <c r="P17" s="39" t="str">
        <f>IF(M17=1,MAX(0,MAX(O$5:O17)),"")</f>
        <v/>
      </c>
      <c r="Q17" s="40" t="str">
        <f>IF(M17=1,P17-O17,"")</f>
        <v/>
      </c>
      <c r="R17" s="38">
        <f>IF(M17=1,IF(G17&gt;0,R16+1,0),R16)</f>
        <v>0</v>
      </c>
      <c r="S17" s="38">
        <f>IF(M17=1,IF(G17&lt;0,S16+1,0),S16)</f>
        <v>0</v>
      </c>
      <c r="T17" s="36" t="str">
        <f>IF(M17&lt;&gt;1,"",IF(R16&gt;=3,"前面连赢 3 笔以上","前面连赢 "&amp;R16&amp;" 笔"))</f>
        <v/>
      </c>
      <c r="U17" s="40" t="str">
        <f>IF(AND(M17=1,ISNUMBER(H17)),H17-G17,"")</f>
        <v/>
      </c>
      <c r="V17" s="41" t="e">
        <f>IF(M17=1,O17,NA())</f>
        <v>#N/A</v>
      </c>
      <c r="W17" s="41" t="e">
        <f>IF(M17=1,-Q17,NA())</f>
        <v>#N/A</v>
      </c>
    </row>
    <row r="18">
      <c r="A18" s="17" t="n"/>
      <c r="B18" s="23" t="n"/>
      <c r="C18" s="25" t="n"/>
      <c r="D18" s="25" t="n"/>
      <c r="E18" s="25" t="n"/>
      <c r="F18" s="25" t="n"/>
      <c r="G18" s="35" t="n"/>
      <c r="H18" s="35" t="n"/>
      <c r="I18" s="25" t="n"/>
      <c r="J18" s="25" t="n"/>
      <c r="K18" s="36" t="str">
        <f>IF(ISNUMBER(B18),"周"&amp;CHOOSE(WEEKDAY(B18,2),"一","二","三","四","五","六","日"),"")</f>
        <v/>
      </c>
      <c r="L18" s="37" t="str">
        <f>IF(ISNUMBER(B18),DATE(YEAR(B18),MONTH(B18),1),"")</f>
        <v/>
      </c>
      <c r="M18" s="38">
        <f>IF(AND(ISNUMBER(B18),ISNUMBER(G18)),IF(AND(OR(NOT(ISNUMBER('看板'!$C$4)),B18&gt;='看板'!$C$4),OR(NOT(ISNUMBER('看板'!$E$4)),B18&lt;='看板'!$E$4),OR('看板'!$C$5="",C18='看板'!$C$5),OR('看板'!$E$5="",D18='看板'!$E$5)),1,0),0)</f>
        <v>0</v>
      </c>
      <c r="N18" s="38" t="str">
        <f>IF(M18=1,COUNTIF(M$5:M18,1),"")</f>
        <v/>
      </c>
      <c r="O18" s="39" t="str">
        <f>IF(M18=1,SUMIF(M$5:M18,1,G$5:G18),"")</f>
        <v/>
      </c>
      <c r="P18" s="39" t="str">
        <f>IF(M18=1,MAX(0,MAX(O$5:O18)),"")</f>
        <v/>
      </c>
      <c r="Q18" s="40" t="str">
        <f>IF(M18=1,P18-O18,"")</f>
        <v/>
      </c>
      <c r="R18" s="38">
        <f>IF(M18=1,IF(G18&gt;0,R17+1,0),R17)</f>
        <v>0</v>
      </c>
      <c r="S18" s="38">
        <f>IF(M18=1,IF(G18&lt;0,S17+1,0),S17)</f>
        <v>0</v>
      </c>
      <c r="T18" s="36" t="str">
        <f>IF(M18&lt;&gt;1,"",IF(R17&gt;=3,"前面连赢 3 笔以上","前面连赢 "&amp;R17&amp;" 笔"))</f>
        <v/>
      </c>
      <c r="U18" s="40" t="str">
        <f>IF(AND(M18=1,ISNUMBER(H18)),H18-G18,"")</f>
        <v/>
      </c>
      <c r="V18" s="41" t="e">
        <f>IF(M18=1,O18,NA())</f>
        <v>#N/A</v>
      </c>
      <c r="W18" s="41" t="e">
        <f>IF(M18=1,-Q18,NA())</f>
        <v>#N/A</v>
      </c>
    </row>
    <row r="19">
      <c r="A19" s="17" t="n"/>
      <c r="B19" s="23" t="n"/>
      <c r="C19" s="25" t="n"/>
      <c r="D19" s="25" t="n"/>
      <c r="E19" s="25" t="n"/>
      <c r="F19" s="25" t="n"/>
      <c r="G19" s="35" t="n"/>
      <c r="H19" s="35" t="n"/>
      <c r="I19" s="25" t="n"/>
      <c r="J19" s="25" t="n"/>
      <c r="K19" s="36" t="str">
        <f>IF(ISNUMBER(B19),"周"&amp;CHOOSE(WEEKDAY(B19,2),"一","二","三","四","五","六","日"),"")</f>
        <v/>
      </c>
      <c r="L19" s="37" t="str">
        <f>IF(ISNUMBER(B19),DATE(YEAR(B19),MONTH(B19),1),"")</f>
        <v/>
      </c>
      <c r="M19" s="38">
        <f>IF(AND(ISNUMBER(B19),ISNUMBER(G19)),IF(AND(OR(NOT(ISNUMBER('看板'!$C$4)),B19&gt;='看板'!$C$4),OR(NOT(ISNUMBER('看板'!$E$4)),B19&lt;='看板'!$E$4),OR('看板'!$C$5="",C19='看板'!$C$5),OR('看板'!$E$5="",D19='看板'!$E$5)),1,0),0)</f>
        <v>0</v>
      </c>
      <c r="N19" s="38" t="str">
        <f>IF(M19=1,COUNTIF(M$5:M19,1),"")</f>
        <v/>
      </c>
      <c r="O19" s="39" t="str">
        <f>IF(M19=1,SUMIF(M$5:M19,1,G$5:G19),"")</f>
        <v/>
      </c>
      <c r="P19" s="39" t="str">
        <f>IF(M19=1,MAX(0,MAX(O$5:O19)),"")</f>
        <v/>
      </c>
      <c r="Q19" s="40" t="str">
        <f>IF(M19=1,P19-O19,"")</f>
        <v/>
      </c>
      <c r="R19" s="38">
        <f>IF(M19=1,IF(G19&gt;0,R18+1,0),R18)</f>
        <v>0</v>
      </c>
      <c r="S19" s="38">
        <f>IF(M19=1,IF(G19&lt;0,S18+1,0),S18)</f>
        <v>0</v>
      </c>
      <c r="T19" s="36" t="str">
        <f>IF(M19&lt;&gt;1,"",IF(R18&gt;=3,"前面连赢 3 笔以上","前面连赢 "&amp;R18&amp;" 笔"))</f>
        <v/>
      </c>
      <c r="U19" s="40" t="str">
        <f>IF(AND(M19=1,ISNUMBER(H19)),H19-G19,"")</f>
        <v/>
      </c>
      <c r="V19" s="41" t="e">
        <f>IF(M19=1,O19,NA())</f>
        <v>#N/A</v>
      </c>
      <c r="W19" s="41" t="e">
        <f>IF(M19=1,-Q19,NA())</f>
        <v>#N/A</v>
      </c>
    </row>
    <row r="20">
      <c r="A20" s="17" t="n"/>
      <c r="B20" s="23" t="n"/>
      <c r="C20" s="25" t="n"/>
      <c r="D20" s="25" t="n"/>
      <c r="E20" s="25" t="n"/>
      <c r="F20" s="25" t="n"/>
      <c r="G20" s="35" t="n"/>
      <c r="H20" s="35" t="n"/>
      <c r="I20" s="25" t="n"/>
      <c r="J20" s="25" t="n"/>
      <c r="K20" s="36" t="str">
        <f>IF(ISNUMBER(B20),"周"&amp;CHOOSE(WEEKDAY(B20,2),"一","二","三","四","五","六","日"),"")</f>
        <v/>
      </c>
      <c r="L20" s="37" t="str">
        <f>IF(ISNUMBER(B20),DATE(YEAR(B20),MONTH(B20),1),"")</f>
        <v/>
      </c>
      <c r="M20" s="38">
        <f>IF(AND(ISNUMBER(B20),ISNUMBER(G20)),IF(AND(OR(NOT(ISNUMBER('看板'!$C$4)),B20&gt;='看板'!$C$4),OR(NOT(ISNUMBER('看板'!$E$4)),B20&lt;='看板'!$E$4),OR('看板'!$C$5="",C20='看板'!$C$5),OR('看板'!$E$5="",D20='看板'!$E$5)),1,0),0)</f>
        <v>0</v>
      </c>
      <c r="N20" s="38" t="str">
        <f>IF(M20=1,COUNTIF(M$5:M20,1),"")</f>
        <v/>
      </c>
      <c r="O20" s="39" t="str">
        <f>IF(M20=1,SUMIF(M$5:M20,1,G$5:G20),"")</f>
        <v/>
      </c>
      <c r="P20" s="39" t="str">
        <f>IF(M20=1,MAX(0,MAX(O$5:O20)),"")</f>
        <v/>
      </c>
      <c r="Q20" s="40" t="str">
        <f>IF(M20=1,P20-O20,"")</f>
        <v/>
      </c>
      <c r="R20" s="38">
        <f>IF(M20=1,IF(G20&gt;0,R19+1,0),R19)</f>
        <v>0</v>
      </c>
      <c r="S20" s="38">
        <f>IF(M20=1,IF(G20&lt;0,S19+1,0),S19)</f>
        <v>0</v>
      </c>
      <c r="T20" s="36" t="str">
        <f>IF(M20&lt;&gt;1,"",IF(R19&gt;=3,"前面连赢 3 笔以上","前面连赢 "&amp;R19&amp;" 笔"))</f>
        <v/>
      </c>
      <c r="U20" s="40" t="str">
        <f>IF(AND(M20=1,ISNUMBER(H20)),H20-G20,"")</f>
        <v/>
      </c>
      <c r="V20" s="41" t="e">
        <f>IF(M20=1,O20,NA())</f>
        <v>#N/A</v>
      </c>
      <c r="W20" s="41" t="e">
        <f>IF(M20=1,-Q20,NA())</f>
        <v>#N/A</v>
      </c>
    </row>
    <row r="21">
      <c r="A21" s="17" t="n"/>
      <c r="B21" s="23" t="n"/>
      <c r="C21" s="25" t="n"/>
      <c r="D21" s="25" t="n"/>
      <c r="E21" s="25" t="n"/>
      <c r="F21" s="25" t="n"/>
      <c r="G21" s="35" t="n"/>
      <c r="H21" s="35" t="n"/>
      <c r="I21" s="25" t="n"/>
      <c r="J21" s="25" t="n"/>
      <c r="K21" s="36" t="str">
        <f>IF(ISNUMBER(B21),"周"&amp;CHOOSE(WEEKDAY(B21,2),"一","二","三","四","五","六","日"),"")</f>
        <v/>
      </c>
      <c r="L21" s="37" t="str">
        <f>IF(ISNUMBER(B21),DATE(YEAR(B21),MONTH(B21),1),"")</f>
        <v/>
      </c>
      <c r="M21" s="38">
        <f>IF(AND(ISNUMBER(B21),ISNUMBER(G21)),IF(AND(OR(NOT(ISNUMBER('看板'!$C$4)),B21&gt;='看板'!$C$4),OR(NOT(ISNUMBER('看板'!$E$4)),B21&lt;='看板'!$E$4),OR('看板'!$C$5="",C21='看板'!$C$5),OR('看板'!$E$5="",D21='看板'!$E$5)),1,0),0)</f>
        <v>0</v>
      </c>
      <c r="N21" s="38" t="str">
        <f>IF(M21=1,COUNTIF(M$5:M21,1),"")</f>
        <v/>
      </c>
      <c r="O21" s="39" t="str">
        <f>IF(M21=1,SUMIF(M$5:M21,1,G$5:G21),"")</f>
        <v/>
      </c>
      <c r="P21" s="39" t="str">
        <f>IF(M21=1,MAX(0,MAX(O$5:O21)),"")</f>
        <v/>
      </c>
      <c r="Q21" s="40" t="str">
        <f>IF(M21=1,P21-O21,"")</f>
        <v/>
      </c>
      <c r="R21" s="38">
        <f>IF(M21=1,IF(G21&gt;0,R20+1,0),R20)</f>
        <v>0</v>
      </c>
      <c r="S21" s="38">
        <f>IF(M21=1,IF(G21&lt;0,S20+1,0),S20)</f>
        <v>0</v>
      </c>
      <c r="T21" s="36" t="str">
        <f>IF(M21&lt;&gt;1,"",IF(R20&gt;=3,"前面连赢 3 笔以上","前面连赢 "&amp;R20&amp;" 笔"))</f>
        <v/>
      </c>
      <c r="U21" s="40" t="str">
        <f>IF(AND(M21=1,ISNUMBER(H21)),H21-G21,"")</f>
        <v/>
      </c>
      <c r="V21" s="41" t="e">
        <f>IF(M21=1,O21,NA())</f>
        <v>#N/A</v>
      </c>
      <c r="W21" s="41" t="e">
        <f>IF(M21=1,-Q21,NA())</f>
        <v>#N/A</v>
      </c>
    </row>
    <row r="22">
      <c r="A22" s="17" t="n"/>
      <c r="B22" s="23" t="n"/>
      <c r="C22" s="25" t="n"/>
      <c r="D22" s="25" t="n"/>
      <c r="E22" s="25" t="n"/>
      <c r="F22" s="25" t="n"/>
      <c r="G22" s="35" t="n"/>
      <c r="H22" s="35" t="n"/>
      <c r="I22" s="25" t="n"/>
      <c r="J22" s="25" t="n"/>
      <c r="K22" s="36" t="str">
        <f>IF(ISNUMBER(B22),"周"&amp;CHOOSE(WEEKDAY(B22,2),"一","二","三","四","五","六","日"),"")</f>
        <v/>
      </c>
      <c r="L22" s="37" t="str">
        <f>IF(ISNUMBER(B22),DATE(YEAR(B22),MONTH(B22),1),"")</f>
        <v/>
      </c>
      <c r="M22" s="38">
        <f>IF(AND(ISNUMBER(B22),ISNUMBER(G22)),IF(AND(OR(NOT(ISNUMBER('看板'!$C$4)),B22&gt;='看板'!$C$4),OR(NOT(ISNUMBER('看板'!$E$4)),B22&lt;='看板'!$E$4),OR('看板'!$C$5="",C22='看板'!$C$5),OR('看板'!$E$5="",D22='看板'!$E$5)),1,0),0)</f>
        <v>0</v>
      </c>
      <c r="N22" s="38" t="str">
        <f>IF(M22=1,COUNTIF(M$5:M22,1),"")</f>
        <v/>
      </c>
      <c r="O22" s="39" t="str">
        <f>IF(M22=1,SUMIF(M$5:M22,1,G$5:G22),"")</f>
        <v/>
      </c>
      <c r="P22" s="39" t="str">
        <f>IF(M22=1,MAX(0,MAX(O$5:O22)),"")</f>
        <v/>
      </c>
      <c r="Q22" s="40" t="str">
        <f>IF(M22=1,P22-O22,"")</f>
        <v/>
      </c>
      <c r="R22" s="38">
        <f>IF(M22=1,IF(G22&gt;0,R21+1,0),R21)</f>
        <v>0</v>
      </c>
      <c r="S22" s="38">
        <f>IF(M22=1,IF(G22&lt;0,S21+1,0),S21)</f>
        <v>0</v>
      </c>
      <c r="T22" s="36" t="str">
        <f>IF(M22&lt;&gt;1,"",IF(R21&gt;=3,"前面连赢 3 笔以上","前面连赢 "&amp;R21&amp;" 笔"))</f>
        <v/>
      </c>
      <c r="U22" s="40" t="str">
        <f>IF(AND(M22=1,ISNUMBER(H22)),H22-G22,"")</f>
        <v/>
      </c>
      <c r="V22" s="41" t="e">
        <f>IF(M22=1,O22,NA())</f>
        <v>#N/A</v>
      </c>
      <c r="W22" s="41" t="e">
        <f>IF(M22=1,-Q22,NA())</f>
        <v>#N/A</v>
      </c>
    </row>
    <row r="23">
      <c r="A23" s="17" t="n"/>
      <c r="B23" s="23" t="n"/>
      <c r="C23" s="25" t="n"/>
      <c r="D23" s="25" t="n"/>
      <c r="E23" s="25" t="n"/>
      <c r="F23" s="25" t="n"/>
      <c r="G23" s="35" t="n"/>
      <c r="H23" s="35" t="n"/>
      <c r="I23" s="25" t="n"/>
      <c r="J23" s="25" t="n"/>
      <c r="K23" s="36" t="str">
        <f>IF(ISNUMBER(B23),"周"&amp;CHOOSE(WEEKDAY(B23,2),"一","二","三","四","五","六","日"),"")</f>
        <v/>
      </c>
      <c r="L23" s="37" t="str">
        <f>IF(ISNUMBER(B23),DATE(YEAR(B23),MONTH(B23),1),"")</f>
        <v/>
      </c>
      <c r="M23" s="38">
        <f>IF(AND(ISNUMBER(B23),ISNUMBER(G23)),IF(AND(OR(NOT(ISNUMBER('看板'!$C$4)),B23&gt;='看板'!$C$4),OR(NOT(ISNUMBER('看板'!$E$4)),B23&lt;='看板'!$E$4),OR('看板'!$C$5="",C23='看板'!$C$5),OR('看板'!$E$5="",D23='看板'!$E$5)),1,0),0)</f>
        <v>0</v>
      </c>
      <c r="N23" s="38" t="str">
        <f>IF(M23=1,COUNTIF(M$5:M23,1),"")</f>
        <v/>
      </c>
      <c r="O23" s="39" t="str">
        <f>IF(M23=1,SUMIF(M$5:M23,1,G$5:G23),"")</f>
        <v/>
      </c>
      <c r="P23" s="39" t="str">
        <f>IF(M23=1,MAX(0,MAX(O$5:O23)),"")</f>
        <v/>
      </c>
      <c r="Q23" s="40" t="str">
        <f>IF(M23=1,P23-O23,"")</f>
        <v/>
      </c>
      <c r="R23" s="38">
        <f>IF(M23=1,IF(G23&gt;0,R22+1,0),R22)</f>
        <v>0</v>
      </c>
      <c r="S23" s="38">
        <f>IF(M23=1,IF(G23&lt;0,S22+1,0),S22)</f>
        <v>0</v>
      </c>
      <c r="T23" s="36" t="str">
        <f>IF(M23&lt;&gt;1,"",IF(R22&gt;=3,"前面连赢 3 笔以上","前面连赢 "&amp;R22&amp;" 笔"))</f>
        <v/>
      </c>
      <c r="U23" s="40" t="str">
        <f>IF(AND(M23=1,ISNUMBER(H23)),H23-G23,"")</f>
        <v/>
      </c>
      <c r="V23" s="41" t="e">
        <f>IF(M23=1,O23,NA())</f>
        <v>#N/A</v>
      </c>
      <c r="W23" s="41" t="e">
        <f>IF(M23=1,-Q23,NA())</f>
        <v>#N/A</v>
      </c>
    </row>
    <row r="24">
      <c r="A24" s="17" t="n"/>
      <c r="B24" s="23" t="n"/>
      <c r="C24" s="25" t="n"/>
      <c r="D24" s="25" t="n"/>
      <c r="E24" s="25" t="n"/>
      <c r="F24" s="25" t="n"/>
      <c r="G24" s="35" t="n"/>
      <c r="H24" s="35" t="n"/>
      <c r="I24" s="25" t="n"/>
      <c r="J24" s="25" t="n"/>
      <c r="K24" s="36" t="str">
        <f>IF(ISNUMBER(B24),"周"&amp;CHOOSE(WEEKDAY(B24,2),"一","二","三","四","五","六","日"),"")</f>
        <v/>
      </c>
      <c r="L24" s="37" t="str">
        <f>IF(ISNUMBER(B24),DATE(YEAR(B24),MONTH(B24),1),"")</f>
        <v/>
      </c>
      <c r="M24" s="38">
        <f>IF(AND(ISNUMBER(B24),ISNUMBER(G24)),IF(AND(OR(NOT(ISNUMBER('看板'!$C$4)),B24&gt;='看板'!$C$4),OR(NOT(ISNUMBER('看板'!$E$4)),B24&lt;='看板'!$E$4),OR('看板'!$C$5="",C24='看板'!$C$5),OR('看板'!$E$5="",D24='看板'!$E$5)),1,0),0)</f>
        <v>0</v>
      </c>
      <c r="N24" s="38" t="str">
        <f>IF(M24=1,COUNTIF(M$5:M24,1),"")</f>
        <v/>
      </c>
      <c r="O24" s="39" t="str">
        <f>IF(M24=1,SUMIF(M$5:M24,1,G$5:G24),"")</f>
        <v/>
      </c>
      <c r="P24" s="39" t="str">
        <f>IF(M24=1,MAX(0,MAX(O$5:O24)),"")</f>
        <v/>
      </c>
      <c r="Q24" s="40" t="str">
        <f>IF(M24=1,P24-O24,"")</f>
        <v/>
      </c>
      <c r="R24" s="38">
        <f>IF(M24=1,IF(G24&gt;0,R23+1,0),R23)</f>
        <v>0</v>
      </c>
      <c r="S24" s="38">
        <f>IF(M24=1,IF(G24&lt;0,S23+1,0),S23)</f>
        <v>0</v>
      </c>
      <c r="T24" s="36" t="str">
        <f>IF(M24&lt;&gt;1,"",IF(R23&gt;=3,"前面连赢 3 笔以上","前面连赢 "&amp;R23&amp;" 笔"))</f>
        <v/>
      </c>
      <c r="U24" s="40" t="str">
        <f>IF(AND(M24=1,ISNUMBER(H24)),H24-G24,"")</f>
        <v/>
      </c>
      <c r="V24" s="41" t="e">
        <f>IF(M24=1,O24,NA())</f>
        <v>#N/A</v>
      </c>
      <c r="W24" s="41" t="e">
        <f>IF(M24=1,-Q24,NA())</f>
        <v>#N/A</v>
      </c>
    </row>
    <row r="25">
      <c r="A25" s="17" t="n"/>
      <c r="B25" s="23" t="n"/>
      <c r="C25" s="25" t="n"/>
      <c r="D25" s="25" t="n"/>
      <c r="E25" s="25" t="n"/>
      <c r="F25" s="25" t="n"/>
      <c r="G25" s="35" t="n"/>
      <c r="H25" s="35" t="n"/>
      <c r="I25" s="25" t="n"/>
      <c r="J25" s="25" t="n"/>
      <c r="K25" s="36" t="str">
        <f>IF(ISNUMBER(B25),"周"&amp;CHOOSE(WEEKDAY(B25,2),"一","二","三","四","五","六","日"),"")</f>
        <v/>
      </c>
      <c r="L25" s="37" t="str">
        <f>IF(ISNUMBER(B25),DATE(YEAR(B25),MONTH(B25),1),"")</f>
        <v/>
      </c>
      <c r="M25" s="38">
        <f>IF(AND(ISNUMBER(B25),ISNUMBER(G25)),IF(AND(OR(NOT(ISNUMBER('看板'!$C$4)),B25&gt;='看板'!$C$4),OR(NOT(ISNUMBER('看板'!$E$4)),B25&lt;='看板'!$E$4),OR('看板'!$C$5="",C25='看板'!$C$5),OR('看板'!$E$5="",D25='看板'!$E$5)),1,0),0)</f>
        <v>0</v>
      </c>
      <c r="N25" s="38" t="str">
        <f>IF(M25=1,COUNTIF(M$5:M25,1),"")</f>
        <v/>
      </c>
      <c r="O25" s="39" t="str">
        <f>IF(M25=1,SUMIF(M$5:M25,1,G$5:G25),"")</f>
        <v/>
      </c>
      <c r="P25" s="39" t="str">
        <f>IF(M25=1,MAX(0,MAX(O$5:O25)),"")</f>
        <v/>
      </c>
      <c r="Q25" s="40" t="str">
        <f>IF(M25=1,P25-O25,"")</f>
        <v/>
      </c>
      <c r="R25" s="38">
        <f>IF(M25=1,IF(G25&gt;0,R24+1,0),R24)</f>
        <v>0</v>
      </c>
      <c r="S25" s="38">
        <f>IF(M25=1,IF(G25&lt;0,S24+1,0),S24)</f>
        <v>0</v>
      </c>
      <c r="T25" s="36" t="str">
        <f>IF(M25&lt;&gt;1,"",IF(R24&gt;=3,"前面连赢 3 笔以上","前面连赢 "&amp;R24&amp;" 笔"))</f>
        <v/>
      </c>
      <c r="U25" s="40" t="str">
        <f>IF(AND(M25=1,ISNUMBER(H25)),H25-G25,"")</f>
        <v/>
      </c>
      <c r="V25" s="41" t="e">
        <f>IF(M25=1,O25,NA())</f>
        <v>#N/A</v>
      </c>
      <c r="W25" s="41" t="e">
        <f>IF(M25=1,-Q25,NA())</f>
        <v>#N/A</v>
      </c>
    </row>
    <row r="26">
      <c r="A26" s="17" t="n"/>
      <c r="B26" s="23" t="n"/>
      <c r="C26" s="25" t="n"/>
      <c r="D26" s="25" t="n"/>
      <c r="E26" s="25" t="n"/>
      <c r="F26" s="25" t="n"/>
      <c r="G26" s="35" t="n"/>
      <c r="H26" s="35" t="n"/>
      <c r="I26" s="25" t="n"/>
      <c r="J26" s="25" t="n"/>
      <c r="K26" s="36" t="str">
        <f>IF(ISNUMBER(B26),"周"&amp;CHOOSE(WEEKDAY(B26,2),"一","二","三","四","五","六","日"),"")</f>
        <v/>
      </c>
      <c r="L26" s="37" t="str">
        <f>IF(ISNUMBER(B26),DATE(YEAR(B26),MONTH(B26),1),"")</f>
        <v/>
      </c>
      <c r="M26" s="38">
        <f>IF(AND(ISNUMBER(B26),ISNUMBER(G26)),IF(AND(OR(NOT(ISNUMBER('看板'!$C$4)),B26&gt;='看板'!$C$4),OR(NOT(ISNUMBER('看板'!$E$4)),B26&lt;='看板'!$E$4),OR('看板'!$C$5="",C26='看板'!$C$5),OR('看板'!$E$5="",D26='看板'!$E$5)),1,0),0)</f>
        <v>0</v>
      </c>
      <c r="N26" s="38" t="str">
        <f>IF(M26=1,COUNTIF(M$5:M26,1),"")</f>
        <v/>
      </c>
      <c r="O26" s="39" t="str">
        <f>IF(M26=1,SUMIF(M$5:M26,1,G$5:G26),"")</f>
        <v/>
      </c>
      <c r="P26" s="39" t="str">
        <f>IF(M26=1,MAX(0,MAX(O$5:O26)),"")</f>
        <v/>
      </c>
      <c r="Q26" s="40" t="str">
        <f>IF(M26=1,P26-O26,"")</f>
        <v/>
      </c>
      <c r="R26" s="38">
        <f>IF(M26=1,IF(G26&gt;0,R25+1,0),R25)</f>
        <v>0</v>
      </c>
      <c r="S26" s="38">
        <f>IF(M26=1,IF(G26&lt;0,S25+1,0),S25)</f>
        <v>0</v>
      </c>
      <c r="T26" s="36" t="str">
        <f>IF(M26&lt;&gt;1,"",IF(R25&gt;=3,"前面连赢 3 笔以上","前面连赢 "&amp;R25&amp;" 笔"))</f>
        <v/>
      </c>
      <c r="U26" s="40" t="str">
        <f>IF(AND(M26=1,ISNUMBER(H26)),H26-G26,"")</f>
        <v/>
      </c>
      <c r="V26" s="41" t="e">
        <f>IF(M26=1,O26,NA())</f>
        <v>#N/A</v>
      </c>
      <c r="W26" s="41" t="e">
        <f>IF(M26=1,-Q26,NA())</f>
        <v>#N/A</v>
      </c>
    </row>
    <row r="27">
      <c r="A27" s="17" t="n"/>
      <c r="B27" s="23" t="n"/>
      <c r="C27" s="25" t="n"/>
      <c r="D27" s="25" t="n"/>
      <c r="E27" s="25" t="n"/>
      <c r="F27" s="25" t="n"/>
      <c r="G27" s="35" t="n"/>
      <c r="H27" s="35" t="n"/>
      <c r="I27" s="25" t="n"/>
      <c r="J27" s="25" t="n"/>
      <c r="K27" s="36" t="str">
        <f>IF(ISNUMBER(B27),"周"&amp;CHOOSE(WEEKDAY(B27,2),"一","二","三","四","五","六","日"),"")</f>
        <v/>
      </c>
      <c r="L27" s="37" t="str">
        <f>IF(ISNUMBER(B27),DATE(YEAR(B27),MONTH(B27),1),"")</f>
        <v/>
      </c>
      <c r="M27" s="38">
        <f>IF(AND(ISNUMBER(B27),ISNUMBER(G27)),IF(AND(OR(NOT(ISNUMBER('看板'!$C$4)),B27&gt;='看板'!$C$4),OR(NOT(ISNUMBER('看板'!$E$4)),B27&lt;='看板'!$E$4),OR('看板'!$C$5="",C27='看板'!$C$5),OR('看板'!$E$5="",D27='看板'!$E$5)),1,0),0)</f>
        <v>0</v>
      </c>
      <c r="N27" s="38" t="str">
        <f>IF(M27=1,COUNTIF(M$5:M27,1),"")</f>
        <v/>
      </c>
      <c r="O27" s="39" t="str">
        <f>IF(M27=1,SUMIF(M$5:M27,1,G$5:G27),"")</f>
        <v/>
      </c>
      <c r="P27" s="39" t="str">
        <f>IF(M27=1,MAX(0,MAX(O$5:O27)),"")</f>
        <v/>
      </c>
      <c r="Q27" s="40" t="str">
        <f>IF(M27=1,P27-O27,"")</f>
        <v/>
      </c>
      <c r="R27" s="38">
        <f>IF(M27=1,IF(G27&gt;0,R26+1,0),R26)</f>
        <v>0</v>
      </c>
      <c r="S27" s="38">
        <f>IF(M27=1,IF(G27&lt;0,S26+1,0),S26)</f>
        <v>0</v>
      </c>
      <c r="T27" s="36" t="str">
        <f>IF(M27&lt;&gt;1,"",IF(R26&gt;=3,"前面连赢 3 笔以上","前面连赢 "&amp;R26&amp;" 笔"))</f>
        <v/>
      </c>
      <c r="U27" s="40" t="str">
        <f>IF(AND(M27=1,ISNUMBER(H27)),H27-G27,"")</f>
        <v/>
      </c>
      <c r="V27" s="41" t="e">
        <f>IF(M27=1,O27,NA())</f>
        <v>#N/A</v>
      </c>
      <c r="W27" s="41" t="e">
        <f>IF(M27=1,-Q27,NA())</f>
        <v>#N/A</v>
      </c>
    </row>
    <row r="28">
      <c r="A28" s="17" t="n"/>
      <c r="B28" s="23" t="n"/>
      <c r="C28" s="25" t="n"/>
      <c r="D28" s="25" t="n"/>
      <c r="E28" s="25" t="n"/>
      <c r="F28" s="25" t="n"/>
      <c r="G28" s="35" t="n"/>
      <c r="H28" s="35" t="n"/>
      <c r="I28" s="25" t="n"/>
      <c r="J28" s="25" t="n"/>
      <c r="K28" s="36" t="str">
        <f>IF(ISNUMBER(B28),"周"&amp;CHOOSE(WEEKDAY(B28,2),"一","二","三","四","五","六","日"),"")</f>
        <v/>
      </c>
      <c r="L28" s="37" t="str">
        <f>IF(ISNUMBER(B28),DATE(YEAR(B28),MONTH(B28),1),"")</f>
        <v/>
      </c>
      <c r="M28" s="38">
        <f>IF(AND(ISNUMBER(B28),ISNUMBER(G28)),IF(AND(OR(NOT(ISNUMBER('看板'!$C$4)),B28&gt;='看板'!$C$4),OR(NOT(ISNUMBER('看板'!$E$4)),B28&lt;='看板'!$E$4),OR('看板'!$C$5="",C28='看板'!$C$5),OR('看板'!$E$5="",D28='看板'!$E$5)),1,0),0)</f>
        <v>0</v>
      </c>
      <c r="N28" s="38" t="str">
        <f>IF(M28=1,COUNTIF(M$5:M28,1),"")</f>
        <v/>
      </c>
      <c r="O28" s="39" t="str">
        <f>IF(M28=1,SUMIF(M$5:M28,1,G$5:G28),"")</f>
        <v/>
      </c>
      <c r="P28" s="39" t="str">
        <f>IF(M28=1,MAX(0,MAX(O$5:O28)),"")</f>
        <v/>
      </c>
      <c r="Q28" s="40" t="str">
        <f>IF(M28=1,P28-O28,"")</f>
        <v/>
      </c>
      <c r="R28" s="38">
        <f>IF(M28=1,IF(G28&gt;0,R27+1,0),R27)</f>
        <v>0</v>
      </c>
      <c r="S28" s="38">
        <f>IF(M28=1,IF(G28&lt;0,S27+1,0),S27)</f>
        <v>0</v>
      </c>
      <c r="T28" s="36" t="str">
        <f>IF(M28&lt;&gt;1,"",IF(R27&gt;=3,"前面连赢 3 笔以上","前面连赢 "&amp;R27&amp;" 笔"))</f>
        <v/>
      </c>
      <c r="U28" s="40" t="str">
        <f>IF(AND(M28=1,ISNUMBER(H28)),H28-G28,"")</f>
        <v/>
      </c>
      <c r="V28" s="41" t="e">
        <f>IF(M28=1,O28,NA())</f>
        <v>#N/A</v>
      </c>
      <c r="W28" s="41" t="e">
        <f>IF(M28=1,-Q28,NA())</f>
        <v>#N/A</v>
      </c>
    </row>
    <row r="29">
      <c r="A29" s="17" t="n"/>
      <c r="B29" s="23" t="n"/>
      <c r="C29" s="25" t="n"/>
      <c r="D29" s="25" t="n"/>
      <c r="E29" s="25" t="n"/>
      <c r="F29" s="25" t="n"/>
      <c r="G29" s="35" t="n"/>
      <c r="H29" s="35" t="n"/>
      <c r="I29" s="25" t="n"/>
      <c r="J29" s="25" t="n"/>
      <c r="K29" s="36" t="str">
        <f>IF(ISNUMBER(B29),"周"&amp;CHOOSE(WEEKDAY(B29,2),"一","二","三","四","五","六","日"),"")</f>
        <v/>
      </c>
      <c r="L29" s="37" t="str">
        <f>IF(ISNUMBER(B29),DATE(YEAR(B29),MONTH(B29),1),"")</f>
        <v/>
      </c>
      <c r="M29" s="38">
        <f>IF(AND(ISNUMBER(B29),ISNUMBER(G29)),IF(AND(OR(NOT(ISNUMBER('看板'!$C$4)),B29&gt;='看板'!$C$4),OR(NOT(ISNUMBER('看板'!$E$4)),B29&lt;='看板'!$E$4),OR('看板'!$C$5="",C29='看板'!$C$5),OR('看板'!$E$5="",D29='看板'!$E$5)),1,0),0)</f>
        <v>0</v>
      </c>
      <c r="N29" s="38" t="str">
        <f>IF(M29=1,COUNTIF(M$5:M29,1),"")</f>
        <v/>
      </c>
      <c r="O29" s="39" t="str">
        <f>IF(M29=1,SUMIF(M$5:M29,1,G$5:G29),"")</f>
        <v/>
      </c>
      <c r="P29" s="39" t="str">
        <f>IF(M29=1,MAX(0,MAX(O$5:O29)),"")</f>
        <v/>
      </c>
      <c r="Q29" s="40" t="str">
        <f>IF(M29=1,P29-O29,"")</f>
        <v/>
      </c>
      <c r="R29" s="38">
        <f>IF(M29=1,IF(G29&gt;0,R28+1,0),R28)</f>
        <v>0</v>
      </c>
      <c r="S29" s="38">
        <f>IF(M29=1,IF(G29&lt;0,S28+1,0),S28)</f>
        <v>0</v>
      </c>
      <c r="T29" s="36" t="str">
        <f>IF(M29&lt;&gt;1,"",IF(R28&gt;=3,"前面连赢 3 笔以上","前面连赢 "&amp;R28&amp;" 笔"))</f>
        <v/>
      </c>
      <c r="U29" s="40" t="str">
        <f>IF(AND(M29=1,ISNUMBER(H29)),H29-G29,"")</f>
        <v/>
      </c>
      <c r="V29" s="41" t="e">
        <f>IF(M29=1,O29,NA())</f>
        <v>#N/A</v>
      </c>
      <c r="W29" s="41" t="e">
        <f>IF(M29=1,-Q29,NA())</f>
        <v>#N/A</v>
      </c>
    </row>
    <row r="30">
      <c r="A30" s="17" t="n"/>
      <c r="B30" s="23" t="n"/>
      <c r="C30" s="25" t="n"/>
      <c r="D30" s="25" t="n"/>
      <c r="E30" s="25" t="n"/>
      <c r="F30" s="25" t="n"/>
      <c r="G30" s="35" t="n"/>
      <c r="H30" s="35" t="n"/>
      <c r="I30" s="25" t="n"/>
      <c r="J30" s="25" t="n"/>
      <c r="K30" s="36" t="str">
        <f>IF(ISNUMBER(B30),"周"&amp;CHOOSE(WEEKDAY(B30,2),"一","二","三","四","五","六","日"),"")</f>
        <v/>
      </c>
      <c r="L30" s="37" t="str">
        <f>IF(ISNUMBER(B30),DATE(YEAR(B30),MONTH(B30),1),"")</f>
        <v/>
      </c>
      <c r="M30" s="38">
        <f>IF(AND(ISNUMBER(B30),ISNUMBER(G30)),IF(AND(OR(NOT(ISNUMBER('看板'!$C$4)),B30&gt;='看板'!$C$4),OR(NOT(ISNUMBER('看板'!$E$4)),B30&lt;='看板'!$E$4),OR('看板'!$C$5="",C30='看板'!$C$5),OR('看板'!$E$5="",D30='看板'!$E$5)),1,0),0)</f>
        <v>0</v>
      </c>
      <c r="N30" s="38" t="str">
        <f>IF(M30=1,COUNTIF(M$5:M30,1),"")</f>
        <v/>
      </c>
      <c r="O30" s="39" t="str">
        <f>IF(M30=1,SUMIF(M$5:M30,1,G$5:G30),"")</f>
        <v/>
      </c>
      <c r="P30" s="39" t="str">
        <f>IF(M30=1,MAX(0,MAX(O$5:O30)),"")</f>
        <v/>
      </c>
      <c r="Q30" s="40" t="str">
        <f>IF(M30=1,P30-O30,"")</f>
        <v/>
      </c>
      <c r="R30" s="38">
        <f>IF(M30=1,IF(G30&gt;0,R29+1,0),R29)</f>
        <v>0</v>
      </c>
      <c r="S30" s="38">
        <f>IF(M30=1,IF(G30&lt;0,S29+1,0),S29)</f>
        <v>0</v>
      </c>
      <c r="T30" s="36" t="str">
        <f>IF(M30&lt;&gt;1,"",IF(R29&gt;=3,"前面连赢 3 笔以上","前面连赢 "&amp;R29&amp;" 笔"))</f>
        <v/>
      </c>
      <c r="U30" s="40" t="str">
        <f>IF(AND(M30=1,ISNUMBER(H30)),H30-G30,"")</f>
        <v/>
      </c>
      <c r="V30" s="41" t="e">
        <f>IF(M30=1,O30,NA())</f>
        <v>#N/A</v>
      </c>
      <c r="W30" s="41" t="e">
        <f>IF(M30=1,-Q30,NA())</f>
        <v>#N/A</v>
      </c>
    </row>
    <row r="31">
      <c r="A31" s="17" t="n"/>
      <c r="B31" s="23" t="n"/>
      <c r="C31" s="25" t="n"/>
      <c r="D31" s="25" t="n"/>
      <c r="E31" s="25" t="n"/>
      <c r="F31" s="25" t="n"/>
      <c r="G31" s="35" t="n"/>
      <c r="H31" s="35" t="n"/>
      <c r="I31" s="25" t="n"/>
      <c r="J31" s="25" t="n"/>
      <c r="K31" s="36" t="str">
        <f>IF(ISNUMBER(B31),"周"&amp;CHOOSE(WEEKDAY(B31,2),"一","二","三","四","五","六","日"),"")</f>
        <v/>
      </c>
      <c r="L31" s="37" t="str">
        <f>IF(ISNUMBER(B31),DATE(YEAR(B31),MONTH(B31),1),"")</f>
        <v/>
      </c>
      <c r="M31" s="38">
        <f>IF(AND(ISNUMBER(B31),ISNUMBER(G31)),IF(AND(OR(NOT(ISNUMBER('看板'!$C$4)),B31&gt;='看板'!$C$4),OR(NOT(ISNUMBER('看板'!$E$4)),B31&lt;='看板'!$E$4),OR('看板'!$C$5="",C31='看板'!$C$5),OR('看板'!$E$5="",D31='看板'!$E$5)),1,0),0)</f>
        <v>0</v>
      </c>
      <c r="N31" s="38" t="str">
        <f>IF(M31=1,COUNTIF(M$5:M31,1),"")</f>
        <v/>
      </c>
      <c r="O31" s="39" t="str">
        <f>IF(M31=1,SUMIF(M$5:M31,1,G$5:G31),"")</f>
        <v/>
      </c>
      <c r="P31" s="39" t="str">
        <f>IF(M31=1,MAX(0,MAX(O$5:O31)),"")</f>
        <v/>
      </c>
      <c r="Q31" s="40" t="str">
        <f>IF(M31=1,P31-O31,"")</f>
        <v/>
      </c>
      <c r="R31" s="38">
        <f>IF(M31=1,IF(G31&gt;0,R30+1,0),R30)</f>
        <v>0</v>
      </c>
      <c r="S31" s="38">
        <f>IF(M31=1,IF(G31&lt;0,S30+1,0),S30)</f>
        <v>0</v>
      </c>
      <c r="T31" s="36" t="str">
        <f>IF(M31&lt;&gt;1,"",IF(R30&gt;=3,"前面连赢 3 笔以上","前面连赢 "&amp;R30&amp;" 笔"))</f>
        <v/>
      </c>
      <c r="U31" s="40" t="str">
        <f>IF(AND(M31=1,ISNUMBER(H31)),H31-G31,"")</f>
        <v/>
      </c>
      <c r="V31" s="41" t="e">
        <f>IF(M31=1,O31,NA())</f>
        <v>#N/A</v>
      </c>
      <c r="W31" s="41" t="e">
        <f>IF(M31=1,-Q31,NA())</f>
        <v>#N/A</v>
      </c>
    </row>
    <row r="32">
      <c r="A32" s="17" t="n"/>
      <c r="B32" s="23" t="n"/>
      <c r="C32" s="25" t="n"/>
      <c r="D32" s="25" t="n"/>
      <c r="E32" s="25" t="n"/>
      <c r="F32" s="25" t="n"/>
      <c r="G32" s="35" t="n"/>
      <c r="H32" s="35" t="n"/>
      <c r="I32" s="25" t="n"/>
      <c r="J32" s="25" t="n"/>
      <c r="K32" s="36" t="str">
        <f>IF(ISNUMBER(B32),"周"&amp;CHOOSE(WEEKDAY(B32,2),"一","二","三","四","五","六","日"),"")</f>
        <v/>
      </c>
      <c r="L32" s="37" t="str">
        <f>IF(ISNUMBER(B32),DATE(YEAR(B32),MONTH(B32),1),"")</f>
        <v/>
      </c>
      <c r="M32" s="38">
        <f>IF(AND(ISNUMBER(B32),ISNUMBER(G32)),IF(AND(OR(NOT(ISNUMBER('看板'!$C$4)),B32&gt;='看板'!$C$4),OR(NOT(ISNUMBER('看板'!$E$4)),B32&lt;='看板'!$E$4),OR('看板'!$C$5="",C32='看板'!$C$5),OR('看板'!$E$5="",D32='看板'!$E$5)),1,0),0)</f>
        <v>0</v>
      </c>
      <c r="N32" s="38" t="str">
        <f>IF(M32=1,COUNTIF(M$5:M32,1),"")</f>
        <v/>
      </c>
      <c r="O32" s="39" t="str">
        <f>IF(M32=1,SUMIF(M$5:M32,1,G$5:G32),"")</f>
        <v/>
      </c>
      <c r="P32" s="39" t="str">
        <f>IF(M32=1,MAX(0,MAX(O$5:O32)),"")</f>
        <v/>
      </c>
      <c r="Q32" s="40" t="str">
        <f>IF(M32=1,P32-O32,"")</f>
        <v/>
      </c>
      <c r="R32" s="38">
        <f>IF(M32=1,IF(G32&gt;0,R31+1,0),R31)</f>
        <v>0</v>
      </c>
      <c r="S32" s="38">
        <f>IF(M32=1,IF(G32&lt;0,S31+1,0),S31)</f>
        <v>0</v>
      </c>
      <c r="T32" s="36" t="str">
        <f>IF(M32&lt;&gt;1,"",IF(R31&gt;=3,"前面连赢 3 笔以上","前面连赢 "&amp;R31&amp;" 笔"))</f>
        <v/>
      </c>
      <c r="U32" s="40" t="str">
        <f>IF(AND(M32=1,ISNUMBER(H32)),H32-G32,"")</f>
        <v/>
      </c>
      <c r="V32" s="41" t="e">
        <f>IF(M32=1,O32,NA())</f>
        <v>#N/A</v>
      </c>
      <c r="W32" s="41" t="e">
        <f>IF(M32=1,-Q32,NA())</f>
        <v>#N/A</v>
      </c>
    </row>
    <row r="33">
      <c r="A33" s="17" t="n"/>
      <c r="B33" s="23" t="n"/>
      <c r="C33" s="25" t="n"/>
      <c r="D33" s="25" t="n"/>
      <c r="E33" s="25" t="n"/>
      <c r="F33" s="25" t="n"/>
      <c r="G33" s="35" t="n"/>
      <c r="H33" s="35" t="n"/>
      <c r="I33" s="25" t="n"/>
      <c r="J33" s="25" t="n"/>
      <c r="K33" s="36" t="str">
        <f>IF(ISNUMBER(B33),"周"&amp;CHOOSE(WEEKDAY(B33,2),"一","二","三","四","五","六","日"),"")</f>
        <v/>
      </c>
      <c r="L33" s="37" t="str">
        <f>IF(ISNUMBER(B33),DATE(YEAR(B33),MONTH(B33),1),"")</f>
        <v/>
      </c>
      <c r="M33" s="38">
        <f>IF(AND(ISNUMBER(B33),ISNUMBER(G33)),IF(AND(OR(NOT(ISNUMBER('看板'!$C$4)),B33&gt;='看板'!$C$4),OR(NOT(ISNUMBER('看板'!$E$4)),B33&lt;='看板'!$E$4),OR('看板'!$C$5="",C33='看板'!$C$5),OR('看板'!$E$5="",D33='看板'!$E$5)),1,0),0)</f>
        <v>0</v>
      </c>
      <c r="N33" s="38" t="str">
        <f>IF(M33=1,COUNTIF(M$5:M33,1),"")</f>
        <v/>
      </c>
      <c r="O33" s="39" t="str">
        <f>IF(M33=1,SUMIF(M$5:M33,1,G$5:G33),"")</f>
        <v/>
      </c>
      <c r="P33" s="39" t="str">
        <f>IF(M33=1,MAX(0,MAX(O$5:O33)),"")</f>
        <v/>
      </c>
      <c r="Q33" s="40" t="str">
        <f>IF(M33=1,P33-O33,"")</f>
        <v/>
      </c>
      <c r="R33" s="38">
        <f>IF(M33=1,IF(G33&gt;0,R32+1,0),R32)</f>
        <v>0</v>
      </c>
      <c r="S33" s="38">
        <f>IF(M33=1,IF(G33&lt;0,S32+1,0),S32)</f>
        <v>0</v>
      </c>
      <c r="T33" s="36" t="str">
        <f>IF(M33&lt;&gt;1,"",IF(R32&gt;=3,"前面连赢 3 笔以上","前面连赢 "&amp;R32&amp;" 笔"))</f>
        <v/>
      </c>
      <c r="U33" s="40" t="str">
        <f>IF(AND(M33=1,ISNUMBER(H33)),H33-G33,"")</f>
        <v/>
      </c>
      <c r="V33" s="41" t="e">
        <f>IF(M33=1,O33,NA())</f>
        <v>#N/A</v>
      </c>
      <c r="W33" s="41" t="e">
        <f>IF(M33=1,-Q33,NA())</f>
        <v>#N/A</v>
      </c>
    </row>
    <row r="34">
      <c r="A34" s="17" t="n"/>
      <c r="B34" s="23" t="n"/>
      <c r="C34" s="25" t="n"/>
      <c r="D34" s="25" t="n"/>
      <c r="E34" s="25" t="n"/>
      <c r="F34" s="25" t="n"/>
      <c r="G34" s="35" t="n"/>
      <c r="H34" s="35" t="n"/>
      <c r="I34" s="25" t="n"/>
      <c r="J34" s="25" t="n"/>
      <c r="K34" s="36" t="str">
        <f>IF(ISNUMBER(B34),"周"&amp;CHOOSE(WEEKDAY(B34,2),"一","二","三","四","五","六","日"),"")</f>
        <v/>
      </c>
      <c r="L34" s="37" t="str">
        <f>IF(ISNUMBER(B34),DATE(YEAR(B34),MONTH(B34),1),"")</f>
        <v/>
      </c>
      <c r="M34" s="38">
        <f>IF(AND(ISNUMBER(B34),ISNUMBER(G34)),IF(AND(OR(NOT(ISNUMBER('看板'!$C$4)),B34&gt;='看板'!$C$4),OR(NOT(ISNUMBER('看板'!$E$4)),B34&lt;='看板'!$E$4),OR('看板'!$C$5="",C34='看板'!$C$5),OR('看板'!$E$5="",D34='看板'!$E$5)),1,0),0)</f>
        <v>0</v>
      </c>
      <c r="N34" s="38" t="str">
        <f>IF(M34=1,COUNTIF(M$5:M34,1),"")</f>
        <v/>
      </c>
      <c r="O34" s="39" t="str">
        <f>IF(M34=1,SUMIF(M$5:M34,1,G$5:G34),"")</f>
        <v/>
      </c>
      <c r="P34" s="39" t="str">
        <f>IF(M34=1,MAX(0,MAX(O$5:O34)),"")</f>
        <v/>
      </c>
      <c r="Q34" s="40" t="str">
        <f>IF(M34=1,P34-O34,"")</f>
        <v/>
      </c>
      <c r="R34" s="38">
        <f>IF(M34=1,IF(G34&gt;0,R33+1,0),R33)</f>
        <v>0</v>
      </c>
      <c r="S34" s="38">
        <f>IF(M34=1,IF(G34&lt;0,S33+1,0),S33)</f>
        <v>0</v>
      </c>
      <c r="T34" s="36" t="str">
        <f>IF(M34&lt;&gt;1,"",IF(R33&gt;=3,"前面连赢 3 笔以上","前面连赢 "&amp;R33&amp;" 笔"))</f>
        <v/>
      </c>
      <c r="U34" s="40" t="str">
        <f>IF(AND(M34=1,ISNUMBER(H34)),H34-G34,"")</f>
        <v/>
      </c>
      <c r="V34" s="41" t="e">
        <f>IF(M34=1,O34,NA())</f>
        <v>#N/A</v>
      </c>
      <c r="W34" s="41" t="e">
        <f>IF(M34=1,-Q34,NA())</f>
        <v>#N/A</v>
      </c>
    </row>
    <row r="35">
      <c r="A35" s="17" t="n"/>
      <c r="B35" s="23" t="n"/>
      <c r="C35" s="25" t="n"/>
      <c r="D35" s="25" t="n"/>
      <c r="E35" s="25" t="n"/>
      <c r="F35" s="25" t="n"/>
      <c r="G35" s="35" t="n"/>
      <c r="H35" s="35" t="n"/>
      <c r="I35" s="25" t="n"/>
      <c r="J35" s="25" t="n"/>
      <c r="K35" s="36" t="str">
        <f>IF(ISNUMBER(B35),"周"&amp;CHOOSE(WEEKDAY(B35,2),"一","二","三","四","五","六","日"),"")</f>
        <v/>
      </c>
      <c r="L35" s="37" t="str">
        <f>IF(ISNUMBER(B35),DATE(YEAR(B35),MONTH(B35),1),"")</f>
        <v/>
      </c>
      <c r="M35" s="38">
        <f>IF(AND(ISNUMBER(B35),ISNUMBER(G35)),IF(AND(OR(NOT(ISNUMBER('看板'!$C$4)),B35&gt;='看板'!$C$4),OR(NOT(ISNUMBER('看板'!$E$4)),B35&lt;='看板'!$E$4),OR('看板'!$C$5="",C35='看板'!$C$5),OR('看板'!$E$5="",D35='看板'!$E$5)),1,0),0)</f>
        <v>0</v>
      </c>
      <c r="N35" s="38" t="str">
        <f>IF(M35=1,COUNTIF(M$5:M35,1),"")</f>
        <v/>
      </c>
      <c r="O35" s="39" t="str">
        <f>IF(M35=1,SUMIF(M$5:M35,1,G$5:G35),"")</f>
        <v/>
      </c>
      <c r="P35" s="39" t="str">
        <f>IF(M35=1,MAX(0,MAX(O$5:O35)),"")</f>
        <v/>
      </c>
      <c r="Q35" s="40" t="str">
        <f>IF(M35=1,P35-O35,"")</f>
        <v/>
      </c>
      <c r="R35" s="38">
        <f>IF(M35=1,IF(G35&gt;0,R34+1,0),R34)</f>
        <v>0</v>
      </c>
      <c r="S35" s="38">
        <f>IF(M35=1,IF(G35&lt;0,S34+1,0),S34)</f>
        <v>0</v>
      </c>
      <c r="T35" s="36" t="str">
        <f>IF(M35&lt;&gt;1,"",IF(R34&gt;=3,"前面连赢 3 笔以上","前面连赢 "&amp;R34&amp;" 笔"))</f>
        <v/>
      </c>
      <c r="U35" s="40" t="str">
        <f>IF(AND(M35=1,ISNUMBER(H35)),H35-G35,"")</f>
        <v/>
      </c>
      <c r="V35" s="41" t="e">
        <f>IF(M35=1,O35,NA())</f>
        <v>#N/A</v>
      </c>
      <c r="W35" s="41" t="e">
        <f>IF(M35=1,-Q35,NA())</f>
        <v>#N/A</v>
      </c>
    </row>
    <row r="36">
      <c r="A36" s="17" t="n"/>
      <c r="B36" s="23" t="n"/>
      <c r="C36" s="25" t="n"/>
      <c r="D36" s="25" t="n"/>
      <c r="E36" s="25" t="n"/>
      <c r="F36" s="25" t="n"/>
      <c r="G36" s="35" t="n"/>
      <c r="H36" s="35" t="n"/>
      <c r="I36" s="25" t="n"/>
      <c r="J36" s="25" t="n"/>
      <c r="K36" s="36" t="str">
        <f>IF(ISNUMBER(B36),"周"&amp;CHOOSE(WEEKDAY(B36,2),"一","二","三","四","五","六","日"),"")</f>
        <v/>
      </c>
      <c r="L36" s="37" t="str">
        <f>IF(ISNUMBER(B36),DATE(YEAR(B36),MONTH(B36),1),"")</f>
        <v/>
      </c>
      <c r="M36" s="38">
        <f>IF(AND(ISNUMBER(B36),ISNUMBER(G36)),IF(AND(OR(NOT(ISNUMBER('看板'!$C$4)),B36&gt;='看板'!$C$4),OR(NOT(ISNUMBER('看板'!$E$4)),B36&lt;='看板'!$E$4),OR('看板'!$C$5="",C36='看板'!$C$5),OR('看板'!$E$5="",D36='看板'!$E$5)),1,0),0)</f>
        <v>0</v>
      </c>
      <c r="N36" s="38" t="str">
        <f>IF(M36=1,COUNTIF(M$5:M36,1),"")</f>
        <v/>
      </c>
      <c r="O36" s="39" t="str">
        <f>IF(M36=1,SUMIF(M$5:M36,1,G$5:G36),"")</f>
        <v/>
      </c>
      <c r="P36" s="39" t="str">
        <f>IF(M36=1,MAX(0,MAX(O$5:O36)),"")</f>
        <v/>
      </c>
      <c r="Q36" s="40" t="str">
        <f>IF(M36=1,P36-O36,"")</f>
        <v/>
      </c>
      <c r="R36" s="38">
        <f>IF(M36=1,IF(G36&gt;0,R35+1,0),R35)</f>
        <v>0</v>
      </c>
      <c r="S36" s="38">
        <f>IF(M36=1,IF(G36&lt;0,S35+1,0),S35)</f>
        <v>0</v>
      </c>
      <c r="T36" s="36" t="str">
        <f>IF(M36&lt;&gt;1,"",IF(R35&gt;=3,"前面连赢 3 笔以上","前面连赢 "&amp;R35&amp;" 笔"))</f>
        <v/>
      </c>
      <c r="U36" s="40" t="str">
        <f>IF(AND(M36=1,ISNUMBER(H36)),H36-G36,"")</f>
        <v/>
      </c>
      <c r="V36" s="41" t="e">
        <f>IF(M36=1,O36,NA())</f>
        <v>#N/A</v>
      </c>
      <c r="W36" s="41" t="e">
        <f>IF(M36=1,-Q36,NA())</f>
        <v>#N/A</v>
      </c>
    </row>
    <row r="37">
      <c r="A37" s="17" t="n"/>
      <c r="B37" s="23" t="n"/>
      <c r="C37" s="25" t="n"/>
      <c r="D37" s="25" t="n"/>
      <c r="E37" s="25" t="n"/>
      <c r="F37" s="25" t="n"/>
      <c r="G37" s="35" t="n"/>
      <c r="H37" s="35" t="n"/>
      <c r="I37" s="25" t="n"/>
      <c r="J37" s="25" t="n"/>
      <c r="K37" s="36" t="str">
        <f>IF(ISNUMBER(B37),"周"&amp;CHOOSE(WEEKDAY(B37,2),"一","二","三","四","五","六","日"),"")</f>
        <v/>
      </c>
      <c r="L37" s="37" t="str">
        <f>IF(ISNUMBER(B37),DATE(YEAR(B37),MONTH(B37),1),"")</f>
        <v/>
      </c>
      <c r="M37" s="38">
        <f>IF(AND(ISNUMBER(B37),ISNUMBER(G37)),IF(AND(OR(NOT(ISNUMBER('看板'!$C$4)),B37&gt;='看板'!$C$4),OR(NOT(ISNUMBER('看板'!$E$4)),B37&lt;='看板'!$E$4),OR('看板'!$C$5="",C37='看板'!$C$5),OR('看板'!$E$5="",D37='看板'!$E$5)),1,0),0)</f>
        <v>0</v>
      </c>
      <c r="N37" s="38" t="str">
        <f>IF(M37=1,COUNTIF(M$5:M37,1),"")</f>
        <v/>
      </c>
      <c r="O37" s="39" t="str">
        <f>IF(M37=1,SUMIF(M$5:M37,1,G$5:G37),"")</f>
        <v/>
      </c>
      <c r="P37" s="39" t="str">
        <f>IF(M37=1,MAX(0,MAX(O$5:O37)),"")</f>
        <v/>
      </c>
      <c r="Q37" s="40" t="str">
        <f>IF(M37=1,P37-O37,"")</f>
        <v/>
      </c>
      <c r="R37" s="38">
        <f>IF(M37=1,IF(G37&gt;0,R36+1,0),R36)</f>
        <v>0</v>
      </c>
      <c r="S37" s="38">
        <f>IF(M37=1,IF(G37&lt;0,S36+1,0),S36)</f>
        <v>0</v>
      </c>
      <c r="T37" s="36" t="str">
        <f>IF(M37&lt;&gt;1,"",IF(R36&gt;=3,"前面连赢 3 笔以上","前面连赢 "&amp;R36&amp;" 笔"))</f>
        <v/>
      </c>
      <c r="U37" s="40" t="str">
        <f>IF(AND(M37=1,ISNUMBER(H37)),H37-G37,"")</f>
        <v/>
      </c>
      <c r="V37" s="41" t="e">
        <f>IF(M37=1,O37,NA())</f>
        <v>#N/A</v>
      </c>
      <c r="W37" s="41" t="e">
        <f>IF(M37=1,-Q37,NA())</f>
        <v>#N/A</v>
      </c>
    </row>
    <row r="38">
      <c r="A38" s="17" t="n"/>
      <c r="B38" s="23" t="n"/>
      <c r="C38" s="25" t="n"/>
      <c r="D38" s="25" t="n"/>
      <c r="E38" s="25" t="n"/>
      <c r="F38" s="25" t="n"/>
      <c r="G38" s="35" t="n"/>
      <c r="H38" s="35" t="n"/>
      <c r="I38" s="25" t="n"/>
      <c r="J38" s="25" t="n"/>
      <c r="K38" s="36" t="str">
        <f>IF(ISNUMBER(B38),"周"&amp;CHOOSE(WEEKDAY(B38,2),"一","二","三","四","五","六","日"),"")</f>
        <v/>
      </c>
      <c r="L38" s="37" t="str">
        <f>IF(ISNUMBER(B38),DATE(YEAR(B38),MONTH(B38),1),"")</f>
        <v/>
      </c>
      <c r="M38" s="38">
        <f>IF(AND(ISNUMBER(B38),ISNUMBER(G38)),IF(AND(OR(NOT(ISNUMBER('看板'!$C$4)),B38&gt;='看板'!$C$4),OR(NOT(ISNUMBER('看板'!$E$4)),B38&lt;='看板'!$E$4),OR('看板'!$C$5="",C38='看板'!$C$5),OR('看板'!$E$5="",D38='看板'!$E$5)),1,0),0)</f>
        <v>0</v>
      </c>
      <c r="N38" s="38" t="str">
        <f>IF(M38=1,COUNTIF(M$5:M38,1),"")</f>
        <v/>
      </c>
      <c r="O38" s="39" t="str">
        <f>IF(M38=1,SUMIF(M$5:M38,1,G$5:G38),"")</f>
        <v/>
      </c>
      <c r="P38" s="39" t="str">
        <f>IF(M38=1,MAX(0,MAX(O$5:O38)),"")</f>
        <v/>
      </c>
      <c r="Q38" s="40" t="str">
        <f>IF(M38=1,P38-O38,"")</f>
        <v/>
      </c>
      <c r="R38" s="38">
        <f>IF(M38=1,IF(G38&gt;0,R37+1,0),R37)</f>
        <v>0</v>
      </c>
      <c r="S38" s="38">
        <f>IF(M38=1,IF(G38&lt;0,S37+1,0),S37)</f>
        <v>0</v>
      </c>
      <c r="T38" s="36" t="str">
        <f>IF(M38&lt;&gt;1,"",IF(R37&gt;=3,"前面连赢 3 笔以上","前面连赢 "&amp;R37&amp;" 笔"))</f>
        <v/>
      </c>
      <c r="U38" s="40" t="str">
        <f>IF(AND(M38=1,ISNUMBER(H38)),H38-G38,"")</f>
        <v/>
      </c>
      <c r="V38" s="41" t="e">
        <f>IF(M38=1,O38,NA())</f>
        <v>#N/A</v>
      </c>
      <c r="W38" s="41" t="e">
        <f>IF(M38=1,-Q38,NA())</f>
        <v>#N/A</v>
      </c>
    </row>
    <row r="39">
      <c r="A39" s="17" t="n"/>
      <c r="B39" s="23" t="n"/>
      <c r="C39" s="25" t="n"/>
      <c r="D39" s="25" t="n"/>
      <c r="E39" s="25" t="n"/>
      <c r="F39" s="25" t="n"/>
      <c r="G39" s="35" t="n"/>
      <c r="H39" s="35" t="n"/>
      <c r="I39" s="25" t="n"/>
      <c r="J39" s="25" t="n"/>
      <c r="K39" s="36" t="str">
        <f>IF(ISNUMBER(B39),"周"&amp;CHOOSE(WEEKDAY(B39,2),"一","二","三","四","五","六","日"),"")</f>
        <v/>
      </c>
      <c r="L39" s="37" t="str">
        <f>IF(ISNUMBER(B39),DATE(YEAR(B39),MONTH(B39),1),"")</f>
        <v/>
      </c>
      <c r="M39" s="38">
        <f>IF(AND(ISNUMBER(B39),ISNUMBER(G39)),IF(AND(OR(NOT(ISNUMBER('看板'!$C$4)),B39&gt;='看板'!$C$4),OR(NOT(ISNUMBER('看板'!$E$4)),B39&lt;='看板'!$E$4),OR('看板'!$C$5="",C39='看板'!$C$5),OR('看板'!$E$5="",D39='看板'!$E$5)),1,0),0)</f>
        <v>0</v>
      </c>
      <c r="N39" s="38" t="str">
        <f>IF(M39=1,COUNTIF(M$5:M39,1),"")</f>
        <v/>
      </c>
      <c r="O39" s="39" t="str">
        <f>IF(M39=1,SUMIF(M$5:M39,1,G$5:G39),"")</f>
        <v/>
      </c>
      <c r="P39" s="39" t="str">
        <f>IF(M39=1,MAX(0,MAX(O$5:O39)),"")</f>
        <v/>
      </c>
      <c r="Q39" s="40" t="str">
        <f>IF(M39=1,P39-O39,"")</f>
        <v/>
      </c>
      <c r="R39" s="38">
        <f>IF(M39=1,IF(G39&gt;0,R38+1,0),R38)</f>
        <v>0</v>
      </c>
      <c r="S39" s="38">
        <f>IF(M39=1,IF(G39&lt;0,S38+1,0),S38)</f>
        <v>0</v>
      </c>
      <c r="T39" s="36" t="str">
        <f>IF(M39&lt;&gt;1,"",IF(R38&gt;=3,"前面连赢 3 笔以上","前面连赢 "&amp;R38&amp;" 笔"))</f>
        <v/>
      </c>
      <c r="U39" s="40" t="str">
        <f>IF(AND(M39=1,ISNUMBER(H39)),H39-G39,"")</f>
        <v/>
      </c>
      <c r="V39" s="41" t="e">
        <f>IF(M39=1,O39,NA())</f>
        <v>#N/A</v>
      </c>
      <c r="W39" s="41" t="e">
        <f>IF(M39=1,-Q39,NA())</f>
        <v>#N/A</v>
      </c>
    </row>
    <row r="40">
      <c r="A40" s="17" t="n"/>
      <c r="B40" s="23" t="n"/>
      <c r="C40" s="25" t="n"/>
      <c r="D40" s="25" t="n"/>
      <c r="E40" s="25" t="n"/>
      <c r="F40" s="25" t="n"/>
      <c r="G40" s="35" t="n"/>
      <c r="H40" s="35" t="n"/>
      <c r="I40" s="25" t="n"/>
      <c r="J40" s="25" t="n"/>
      <c r="K40" s="36" t="str">
        <f>IF(ISNUMBER(B40),"周"&amp;CHOOSE(WEEKDAY(B40,2),"一","二","三","四","五","六","日"),"")</f>
        <v/>
      </c>
      <c r="L40" s="37" t="str">
        <f>IF(ISNUMBER(B40),DATE(YEAR(B40),MONTH(B40),1),"")</f>
        <v/>
      </c>
      <c r="M40" s="38">
        <f>IF(AND(ISNUMBER(B40),ISNUMBER(G40)),IF(AND(OR(NOT(ISNUMBER('看板'!$C$4)),B40&gt;='看板'!$C$4),OR(NOT(ISNUMBER('看板'!$E$4)),B40&lt;='看板'!$E$4),OR('看板'!$C$5="",C40='看板'!$C$5),OR('看板'!$E$5="",D40='看板'!$E$5)),1,0),0)</f>
        <v>0</v>
      </c>
      <c r="N40" s="38" t="str">
        <f>IF(M40=1,COUNTIF(M$5:M40,1),"")</f>
        <v/>
      </c>
      <c r="O40" s="39" t="str">
        <f>IF(M40=1,SUMIF(M$5:M40,1,G$5:G40),"")</f>
        <v/>
      </c>
      <c r="P40" s="39" t="str">
        <f>IF(M40=1,MAX(0,MAX(O$5:O40)),"")</f>
        <v/>
      </c>
      <c r="Q40" s="40" t="str">
        <f>IF(M40=1,P40-O40,"")</f>
        <v/>
      </c>
      <c r="R40" s="38">
        <f>IF(M40=1,IF(G40&gt;0,R39+1,0),R39)</f>
        <v>0</v>
      </c>
      <c r="S40" s="38">
        <f>IF(M40=1,IF(G40&lt;0,S39+1,0),S39)</f>
        <v>0</v>
      </c>
      <c r="T40" s="36" t="str">
        <f>IF(M40&lt;&gt;1,"",IF(R39&gt;=3,"前面连赢 3 笔以上","前面连赢 "&amp;R39&amp;" 笔"))</f>
        <v/>
      </c>
      <c r="U40" s="40" t="str">
        <f>IF(AND(M40=1,ISNUMBER(H40)),H40-G40,"")</f>
        <v/>
      </c>
      <c r="V40" s="41" t="e">
        <f>IF(M40=1,O40,NA())</f>
        <v>#N/A</v>
      </c>
      <c r="W40" s="41" t="e">
        <f>IF(M40=1,-Q40,NA())</f>
        <v>#N/A</v>
      </c>
    </row>
    <row r="41">
      <c r="A41" s="17" t="n"/>
      <c r="B41" s="23" t="n"/>
      <c r="C41" s="25" t="n"/>
      <c r="D41" s="25" t="n"/>
      <c r="E41" s="25" t="n"/>
      <c r="F41" s="25" t="n"/>
      <c r="G41" s="35" t="n"/>
      <c r="H41" s="35" t="n"/>
      <c r="I41" s="25" t="n"/>
      <c r="J41" s="25" t="n"/>
      <c r="K41" s="36" t="str">
        <f>IF(ISNUMBER(B41),"周"&amp;CHOOSE(WEEKDAY(B41,2),"一","二","三","四","五","六","日"),"")</f>
        <v/>
      </c>
      <c r="L41" s="37" t="str">
        <f>IF(ISNUMBER(B41),DATE(YEAR(B41),MONTH(B41),1),"")</f>
        <v/>
      </c>
      <c r="M41" s="38">
        <f>IF(AND(ISNUMBER(B41),ISNUMBER(G41)),IF(AND(OR(NOT(ISNUMBER('看板'!$C$4)),B41&gt;='看板'!$C$4),OR(NOT(ISNUMBER('看板'!$E$4)),B41&lt;='看板'!$E$4),OR('看板'!$C$5="",C41='看板'!$C$5),OR('看板'!$E$5="",D41='看板'!$E$5)),1,0),0)</f>
        <v>0</v>
      </c>
      <c r="N41" s="38" t="str">
        <f>IF(M41=1,COUNTIF(M$5:M41,1),"")</f>
        <v/>
      </c>
      <c r="O41" s="39" t="str">
        <f>IF(M41=1,SUMIF(M$5:M41,1,G$5:G41),"")</f>
        <v/>
      </c>
      <c r="P41" s="39" t="str">
        <f>IF(M41=1,MAX(0,MAX(O$5:O41)),"")</f>
        <v/>
      </c>
      <c r="Q41" s="40" t="str">
        <f>IF(M41=1,P41-O41,"")</f>
        <v/>
      </c>
      <c r="R41" s="38">
        <f>IF(M41=1,IF(G41&gt;0,R40+1,0),R40)</f>
        <v>0</v>
      </c>
      <c r="S41" s="38">
        <f>IF(M41=1,IF(G41&lt;0,S40+1,0),S40)</f>
        <v>0</v>
      </c>
      <c r="T41" s="36" t="str">
        <f>IF(M41&lt;&gt;1,"",IF(R40&gt;=3,"前面连赢 3 笔以上","前面连赢 "&amp;R40&amp;" 笔"))</f>
        <v/>
      </c>
      <c r="U41" s="40" t="str">
        <f>IF(AND(M41=1,ISNUMBER(H41)),H41-G41,"")</f>
        <v/>
      </c>
      <c r="V41" s="41" t="e">
        <f>IF(M41=1,O41,NA())</f>
        <v>#N/A</v>
      </c>
      <c r="W41" s="41" t="e">
        <f>IF(M41=1,-Q41,NA())</f>
        <v>#N/A</v>
      </c>
    </row>
    <row r="42">
      <c r="A42" s="17" t="n"/>
      <c r="B42" s="23" t="n"/>
      <c r="C42" s="25" t="n"/>
      <c r="D42" s="25" t="n"/>
      <c r="E42" s="25" t="n"/>
      <c r="F42" s="25" t="n"/>
      <c r="G42" s="35" t="n"/>
      <c r="H42" s="35" t="n"/>
      <c r="I42" s="25" t="n"/>
      <c r="J42" s="25" t="n"/>
      <c r="K42" s="36" t="str">
        <f>IF(ISNUMBER(B42),"周"&amp;CHOOSE(WEEKDAY(B42,2),"一","二","三","四","五","六","日"),"")</f>
        <v/>
      </c>
      <c r="L42" s="37" t="str">
        <f>IF(ISNUMBER(B42),DATE(YEAR(B42),MONTH(B42),1),"")</f>
        <v/>
      </c>
      <c r="M42" s="38">
        <f>IF(AND(ISNUMBER(B42),ISNUMBER(G42)),IF(AND(OR(NOT(ISNUMBER('看板'!$C$4)),B42&gt;='看板'!$C$4),OR(NOT(ISNUMBER('看板'!$E$4)),B42&lt;='看板'!$E$4),OR('看板'!$C$5="",C42='看板'!$C$5),OR('看板'!$E$5="",D42='看板'!$E$5)),1,0),0)</f>
        <v>0</v>
      </c>
      <c r="N42" s="38" t="str">
        <f>IF(M42=1,COUNTIF(M$5:M42,1),"")</f>
        <v/>
      </c>
      <c r="O42" s="39" t="str">
        <f>IF(M42=1,SUMIF(M$5:M42,1,G$5:G42),"")</f>
        <v/>
      </c>
      <c r="P42" s="39" t="str">
        <f>IF(M42=1,MAX(0,MAX(O$5:O42)),"")</f>
        <v/>
      </c>
      <c r="Q42" s="40" t="str">
        <f>IF(M42=1,P42-O42,"")</f>
        <v/>
      </c>
      <c r="R42" s="38">
        <f>IF(M42=1,IF(G42&gt;0,R41+1,0),R41)</f>
        <v>0</v>
      </c>
      <c r="S42" s="38">
        <f>IF(M42=1,IF(G42&lt;0,S41+1,0),S41)</f>
        <v>0</v>
      </c>
      <c r="T42" s="36" t="str">
        <f>IF(M42&lt;&gt;1,"",IF(R41&gt;=3,"前面连赢 3 笔以上","前面连赢 "&amp;R41&amp;" 笔"))</f>
        <v/>
      </c>
      <c r="U42" s="40" t="str">
        <f>IF(AND(M42=1,ISNUMBER(H42)),H42-G42,"")</f>
        <v/>
      </c>
      <c r="V42" s="41" t="e">
        <f>IF(M42=1,O42,NA())</f>
        <v>#N/A</v>
      </c>
      <c r="W42" s="41" t="e">
        <f>IF(M42=1,-Q42,NA())</f>
        <v>#N/A</v>
      </c>
    </row>
    <row r="43">
      <c r="A43" s="17" t="n"/>
      <c r="B43" s="23" t="n"/>
      <c r="C43" s="25" t="n"/>
      <c r="D43" s="25" t="n"/>
      <c r="E43" s="25" t="n"/>
      <c r="F43" s="25" t="n"/>
      <c r="G43" s="35" t="n"/>
      <c r="H43" s="35" t="n"/>
      <c r="I43" s="25" t="n"/>
      <c r="J43" s="25" t="n"/>
      <c r="K43" s="36" t="str">
        <f>IF(ISNUMBER(B43),"周"&amp;CHOOSE(WEEKDAY(B43,2),"一","二","三","四","五","六","日"),"")</f>
        <v/>
      </c>
      <c r="L43" s="37" t="str">
        <f>IF(ISNUMBER(B43),DATE(YEAR(B43),MONTH(B43),1),"")</f>
        <v/>
      </c>
      <c r="M43" s="38">
        <f>IF(AND(ISNUMBER(B43),ISNUMBER(G43)),IF(AND(OR(NOT(ISNUMBER('看板'!$C$4)),B43&gt;='看板'!$C$4),OR(NOT(ISNUMBER('看板'!$E$4)),B43&lt;='看板'!$E$4),OR('看板'!$C$5="",C43='看板'!$C$5),OR('看板'!$E$5="",D43='看板'!$E$5)),1,0),0)</f>
        <v>0</v>
      </c>
      <c r="N43" s="38" t="str">
        <f>IF(M43=1,COUNTIF(M$5:M43,1),"")</f>
        <v/>
      </c>
      <c r="O43" s="39" t="str">
        <f>IF(M43=1,SUMIF(M$5:M43,1,G$5:G43),"")</f>
        <v/>
      </c>
      <c r="P43" s="39" t="str">
        <f>IF(M43=1,MAX(0,MAX(O$5:O43)),"")</f>
        <v/>
      </c>
      <c r="Q43" s="40" t="str">
        <f>IF(M43=1,P43-O43,"")</f>
        <v/>
      </c>
      <c r="R43" s="38">
        <f>IF(M43=1,IF(G43&gt;0,R42+1,0),R42)</f>
        <v>0</v>
      </c>
      <c r="S43" s="38">
        <f>IF(M43=1,IF(G43&lt;0,S42+1,0),S42)</f>
        <v>0</v>
      </c>
      <c r="T43" s="36" t="str">
        <f>IF(M43&lt;&gt;1,"",IF(R42&gt;=3,"前面连赢 3 笔以上","前面连赢 "&amp;R42&amp;" 笔"))</f>
        <v/>
      </c>
      <c r="U43" s="40" t="str">
        <f>IF(AND(M43=1,ISNUMBER(H43)),H43-G43,"")</f>
        <v/>
      </c>
      <c r="V43" s="41" t="e">
        <f>IF(M43=1,O43,NA())</f>
        <v>#N/A</v>
      </c>
      <c r="W43" s="41" t="e">
        <f>IF(M43=1,-Q43,NA())</f>
        <v>#N/A</v>
      </c>
    </row>
    <row r="44">
      <c r="A44" s="17" t="n"/>
      <c r="B44" s="23" t="n"/>
      <c r="C44" s="25" t="n"/>
      <c r="D44" s="25" t="n"/>
      <c r="E44" s="25" t="n"/>
      <c r="F44" s="25" t="n"/>
      <c r="G44" s="35" t="n"/>
      <c r="H44" s="35" t="n"/>
      <c r="I44" s="25" t="n"/>
      <c r="J44" s="25" t="n"/>
      <c r="K44" s="36" t="str">
        <f>IF(ISNUMBER(B44),"周"&amp;CHOOSE(WEEKDAY(B44,2),"一","二","三","四","五","六","日"),"")</f>
        <v/>
      </c>
      <c r="L44" s="37" t="str">
        <f>IF(ISNUMBER(B44),DATE(YEAR(B44),MONTH(B44),1),"")</f>
        <v/>
      </c>
      <c r="M44" s="38">
        <f>IF(AND(ISNUMBER(B44),ISNUMBER(G44)),IF(AND(OR(NOT(ISNUMBER('看板'!$C$4)),B44&gt;='看板'!$C$4),OR(NOT(ISNUMBER('看板'!$E$4)),B44&lt;='看板'!$E$4),OR('看板'!$C$5="",C44='看板'!$C$5),OR('看板'!$E$5="",D44='看板'!$E$5)),1,0),0)</f>
        <v>0</v>
      </c>
      <c r="N44" s="38" t="str">
        <f>IF(M44=1,COUNTIF(M$5:M44,1),"")</f>
        <v/>
      </c>
      <c r="O44" s="39" t="str">
        <f>IF(M44=1,SUMIF(M$5:M44,1,G$5:G44),"")</f>
        <v/>
      </c>
      <c r="P44" s="39" t="str">
        <f>IF(M44=1,MAX(0,MAX(O$5:O44)),"")</f>
        <v/>
      </c>
      <c r="Q44" s="40" t="str">
        <f>IF(M44=1,P44-O44,"")</f>
        <v/>
      </c>
      <c r="R44" s="38">
        <f>IF(M44=1,IF(G44&gt;0,R43+1,0),R43)</f>
        <v>0</v>
      </c>
      <c r="S44" s="38">
        <f>IF(M44=1,IF(G44&lt;0,S43+1,0),S43)</f>
        <v>0</v>
      </c>
      <c r="T44" s="36" t="str">
        <f>IF(M44&lt;&gt;1,"",IF(R43&gt;=3,"前面连赢 3 笔以上","前面连赢 "&amp;R43&amp;" 笔"))</f>
        <v/>
      </c>
      <c r="U44" s="40" t="str">
        <f>IF(AND(M44=1,ISNUMBER(H44)),H44-G44,"")</f>
        <v/>
      </c>
      <c r="V44" s="41" t="e">
        <f>IF(M44=1,O44,NA())</f>
        <v>#N/A</v>
      </c>
      <c r="W44" s="41" t="e">
        <f>IF(M44=1,-Q44,NA())</f>
        <v>#N/A</v>
      </c>
    </row>
    <row r="45">
      <c r="A45" s="17" t="n"/>
      <c r="B45" s="23" t="n"/>
      <c r="C45" s="25" t="n"/>
      <c r="D45" s="25" t="n"/>
      <c r="E45" s="25" t="n"/>
      <c r="F45" s="25" t="n"/>
      <c r="G45" s="35" t="n"/>
      <c r="H45" s="35" t="n"/>
      <c r="I45" s="25" t="n"/>
      <c r="J45" s="25" t="n"/>
      <c r="K45" s="36" t="str">
        <f>IF(ISNUMBER(B45),"周"&amp;CHOOSE(WEEKDAY(B45,2),"一","二","三","四","五","六","日"),"")</f>
        <v/>
      </c>
      <c r="L45" s="37" t="str">
        <f>IF(ISNUMBER(B45),DATE(YEAR(B45),MONTH(B45),1),"")</f>
        <v/>
      </c>
      <c r="M45" s="38">
        <f>IF(AND(ISNUMBER(B45),ISNUMBER(G45)),IF(AND(OR(NOT(ISNUMBER('看板'!$C$4)),B45&gt;='看板'!$C$4),OR(NOT(ISNUMBER('看板'!$E$4)),B45&lt;='看板'!$E$4),OR('看板'!$C$5="",C45='看板'!$C$5),OR('看板'!$E$5="",D45='看板'!$E$5)),1,0),0)</f>
        <v>0</v>
      </c>
      <c r="N45" s="38" t="str">
        <f>IF(M45=1,COUNTIF(M$5:M45,1),"")</f>
        <v/>
      </c>
      <c r="O45" s="39" t="str">
        <f>IF(M45=1,SUMIF(M$5:M45,1,G$5:G45),"")</f>
        <v/>
      </c>
      <c r="P45" s="39" t="str">
        <f>IF(M45=1,MAX(0,MAX(O$5:O45)),"")</f>
        <v/>
      </c>
      <c r="Q45" s="40" t="str">
        <f>IF(M45=1,P45-O45,"")</f>
        <v/>
      </c>
      <c r="R45" s="38">
        <f>IF(M45=1,IF(G45&gt;0,R44+1,0),R44)</f>
        <v>0</v>
      </c>
      <c r="S45" s="38">
        <f>IF(M45=1,IF(G45&lt;0,S44+1,0),S44)</f>
        <v>0</v>
      </c>
      <c r="T45" s="36" t="str">
        <f>IF(M45&lt;&gt;1,"",IF(R44&gt;=3,"前面连赢 3 笔以上","前面连赢 "&amp;R44&amp;" 笔"))</f>
        <v/>
      </c>
      <c r="U45" s="40" t="str">
        <f>IF(AND(M45=1,ISNUMBER(H45)),H45-G45,"")</f>
        <v/>
      </c>
      <c r="V45" s="41" t="e">
        <f>IF(M45=1,O45,NA())</f>
        <v>#N/A</v>
      </c>
      <c r="W45" s="41" t="e">
        <f>IF(M45=1,-Q45,NA())</f>
        <v>#N/A</v>
      </c>
    </row>
    <row r="46">
      <c r="A46" s="17" t="n"/>
      <c r="B46" s="23" t="n"/>
      <c r="C46" s="25" t="n"/>
      <c r="D46" s="25" t="n"/>
      <c r="E46" s="25" t="n"/>
      <c r="F46" s="25" t="n"/>
      <c r="G46" s="35" t="n"/>
      <c r="H46" s="35" t="n"/>
      <c r="I46" s="25" t="n"/>
      <c r="J46" s="25" t="n"/>
      <c r="K46" s="36" t="str">
        <f>IF(ISNUMBER(B46),"周"&amp;CHOOSE(WEEKDAY(B46,2),"一","二","三","四","五","六","日"),"")</f>
        <v/>
      </c>
      <c r="L46" s="37" t="str">
        <f>IF(ISNUMBER(B46),DATE(YEAR(B46),MONTH(B46),1),"")</f>
        <v/>
      </c>
      <c r="M46" s="38">
        <f>IF(AND(ISNUMBER(B46),ISNUMBER(G46)),IF(AND(OR(NOT(ISNUMBER('看板'!$C$4)),B46&gt;='看板'!$C$4),OR(NOT(ISNUMBER('看板'!$E$4)),B46&lt;='看板'!$E$4),OR('看板'!$C$5="",C46='看板'!$C$5),OR('看板'!$E$5="",D46='看板'!$E$5)),1,0),0)</f>
        <v>0</v>
      </c>
      <c r="N46" s="38" t="str">
        <f>IF(M46=1,COUNTIF(M$5:M46,1),"")</f>
        <v/>
      </c>
      <c r="O46" s="39" t="str">
        <f>IF(M46=1,SUMIF(M$5:M46,1,G$5:G46),"")</f>
        <v/>
      </c>
      <c r="P46" s="39" t="str">
        <f>IF(M46=1,MAX(0,MAX(O$5:O46)),"")</f>
        <v/>
      </c>
      <c r="Q46" s="40" t="str">
        <f>IF(M46=1,P46-O46,"")</f>
        <v/>
      </c>
      <c r="R46" s="38">
        <f>IF(M46=1,IF(G46&gt;0,R45+1,0),R45)</f>
        <v>0</v>
      </c>
      <c r="S46" s="38">
        <f>IF(M46=1,IF(G46&lt;0,S45+1,0),S45)</f>
        <v>0</v>
      </c>
      <c r="T46" s="36" t="str">
        <f>IF(M46&lt;&gt;1,"",IF(R45&gt;=3,"前面连赢 3 笔以上","前面连赢 "&amp;R45&amp;" 笔"))</f>
        <v/>
      </c>
      <c r="U46" s="40" t="str">
        <f>IF(AND(M46=1,ISNUMBER(H46)),H46-G46,"")</f>
        <v/>
      </c>
      <c r="V46" s="41" t="e">
        <f>IF(M46=1,O46,NA())</f>
        <v>#N/A</v>
      </c>
      <c r="W46" s="41" t="e">
        <f>IF(M46=1,-Q46,NA())</f>
        <v>#N/A</v>
      </c>
    </row>
    <row r="47">
      <c r="A47" s="17" t="n"/>
      <c r="B47" s="23" t="n"/>
      <c r="C47" s="25" t="n"/>
      <c r="D47" s="25" t="n"/>
      <c r="E47" s="25" t="n"/>
      <c r="F47" s="25" t="n"/>
      <c r="G47" s="35" t="n"/>
      <c r="H47" s="35" t="n"/>
      <c r="I47" s="25" t="n"/>
      <c r="J47" s="25" t="n"/>
      <c r="K47" s="36" t="str">
        <f>IF(ISNUMBER(B47),"周"&amp;CHOOSE(WEEKDAY(B47,2),"一","二","三","四","五","六","日"),"")</f>
        <v/>
      </c>
      <c r="L47" s="37" t="str">
        <f>IF(ISNUMBER(B47),DATE(YEAR(B47),MONTH(B47),1),"")</f>
        <v/>
      </c>
      <c r="M47" s="38">
        <f>IF(AND(ISNUMBER(B47),ISNUMBER(G47)),IF(AND(OR(NOT(ISNUMBER('看板'!$C$4)),B47&gt;='看板'!$C$4),OR(NOT(ISNUMBER('看板'!$E$4)),B47&lt;='看板'!$E$4),OR('看板'!$C$5="",C47='看板'!$C$5),OR('看板'!$E$5="",D47='看板'!$E$5)),1,0),0)</f>
        <v>0</v>
      </c>
      <c r="N47" s="38" t="str">
        <f>IF(M47=1,COUNTIF(M$5:M47,1),"")</f>
        <v/>
      </c>
      <c r="O47" s="39" t="str">
        <f>IF(M47=1,SUMIF(M$5:M47,1,G$5:G47),"")</f>
        <v/>
      </c>
      <c r="P47" s="39" t="str">
        <f>IF(M47=1,MAX(0,MAX(O$5:O47)),"")</f>
        <v/>
      </c>
      <c r="Q47" s="40" t="str">
        <f>IF(M47=1,P47-O47,"")</f>
        <v/>
      </c>
      <c r="R47" s="38">
        <f>IF(M47=1,IF(G47&gt;0,R46+1,0),R46)</f>
        <v>0</v>
      </c>
      <c r="S47" s="38">
        <f>IF(M47=1,IF(G47&lt;0,S46+1,0),S46)</f>
        <v>0</v>
      </c>
      <c r="T47" s="36" t="str">
        <f>IF(M47&lt;&gt;1,"",IF(R46&gt;=3,"前面连赢 3 笔以上","前面连赢 "&amp;R46&amp;" 笔"))</f>
        <v/>
      </c>
      <c r="U47" s="40" t="str">
        <f>IF(AND(M47=1,ISNUMBER(H47)),H47-G47,"")</f>
        <v/>
      </c>
      <c r="V47" s="41" t="e">
        <f>IF(M47=1,O47,NA())</f>
        <v>#N/A</v>
      </c>
      <c r="W47" s="41" t="e">
        <f>IF(M47=1,-Q47,NA())</f>
        <v>#N/A</v>
      </c>
    </row>
    <row r="48">
      <c r="A48" s="17" t="n"/>
      <c r="B48" s="23" t="n"/>
      <c r="C48" s="25" t="n"/>
      <c r="D48" s="25" t="n"/>
      <c r="E48" s="25" t="n"/>
      <c r="F48" s="25" t="n"/>
      <c r="G48" s="35" t="n"/>
      <c r="H48" s="35" t="n"/>
      <c r="I48" s="25" t="n"/>
      <c r="J48" s="25" t="n"/>
      <c r="K48" s="36" t="str">
        <f>IF(ISNUMBER(B48),"周"&amp;CHOOSE(WEEKDAY(B48,2),"一","二","三","四","五","六","日"),"")</f>
        <v/>
      </c>
      <c r="L48" s="37" t="str">
        <f>IF(ISNUMBER(B48),DATE(YEAR(B48),MONTH(B48),1),"")</f>
        <v/>
      </c>
      <c r="M48" s="38">
        <f>IF(AND(ISNUMBER(B48),ISNUMBER(G48)),IF(AND(OR(NOT(ISNUMBER('看板'!$C$4)),B48&gt;='看板'!$C$4),OR(NOT(ISNUMBER('看板'!$E$4)),B48&lt;='看板'!$E$4),OR('看板'!$C$5="",C48='看板'!$C$5),OR('看板'!$E$5="",D48='看板'!$E$5)),1,0),0)</f>
        <v>0</v>
      </c>
      <c r="N48" s="38" t="str">
        <f>IF(M48=1,COUNTIF(M$5:M48,1),"")</f>
        <v/>
      </c>
      <c r="O48" s="39" t="str">
        <f>IF(M48=1,SUMIF(M$5:M48,1,G$5:G48),"")</f>
        <v/>
      </c>
      <c r="P48" s="39" t="str">
        <f>IF(M48=1,MAX(0,MAX(O$5:O48)),"")</f>
        <v/>
      </c>
      <c r="Q48" s="40" t="str">
        <f>IF(M48=1,P48-O48,"")</f>
        <v/>
      </c>
      <c r="R48" s="38">
        <f>IF(M48=1,IF(G48&gt;0,R47+1,0),R47)</f>
        <v>0</v>
      </c>
      <c r="S48" s="38">
        <f>IF(M48=1,IF(G48&lt;0,S47+1,0),S47)</f>
        <v>0</v>
      </c>
      <c r="T48" s="36" t="str">
        <f>IF(M48&lt;&gt;1,"",IF(R47&gt;=3,"前面连赢 3 笔以上","前面连赢 "&amp;R47&amp;" 笔"))</f>
        <v/>
      </c>
      <c r="U48" s="40" t="str">
        <f>IF(AND(M48=1,ISNUMBER(H48)),H48-G48,"")</f>
        <v/>
      </c>
      <c r="V48" s="41" t="e">
        <f>IF(M48=1,O48,NA())</f>
        <v>#N/A</v>
      </c>
      <c r="W48" s="41" t="e">
        <f>IF(M48=1,-Q48,NA())</f>
        <v>#N/A</v>
      </c>
    </row>
    <row r="49">
      <c r="A49" s="17" t="n"/>
      <c r="B49" s="23" t="n"/>
      <c r="C49" s="25" t="n"/>
      <c r="D49" s="25" t="n"/>
      <c r="E49" s="25" t="n"/>
      <c r="F49" s="25" t="n"/>
      <c r="G49" s="35" t="n"/>
      <c r="H49" s="35" t="n"/>
      <c r="I49" s="25" t="n"/>
      <c r="J49" s="25" t="n"/>
      <c r="K49" s="36" t="str">
        <f>IF(ISNUMBER(B49),"周"&amp;CHOOSE(WEEKDAY(B49,2),"一","二","三","四","五","六","日"),"")</f>
        <v/>
      </c>
      <c r="L49" s="37" t="str">
        <f>IF(ISNUMBER(B49),DATE(YEAR(B49),MONTH(B49),1),"")</f>
        <v/>
      </c>
      <c r="M49" s="38">
        <f>IF(AND(ISNUMBER(B49),ISNUMBER(G49)),IF(AND(OR(NOT(ISNUMBER('看板'!$C$4)),B49&gt;='看板'!$C$4),OR(NOT(ISNUMBER('看板'!$E$4)),B49&lt;='看板'!$E$4),OR('看板'!$C$5="",C49='看板'!$C$5),OR('看板'!$E$5="",D49='看板'!$E$5)),1,0),0)</f>
        <v>0</v>
      </c>
      <c r="N49" s="38" t="str">
        <f>IF(M49=1,COUNTIF(M$5:M49,1),"")</f>
        <v/>
      </c>
      <c r="O49" s="39" t="str">
        <f>IF(M49=1,SUMIF(M$5:M49,1,G$5:G49),"")</f>
        <v/>
      </c>
      <c r="P49" s="39" t="str">
        <f>IF(M49=1,MAX(0,MAX(O$5:O49)),"")</f>
        <v/>
      </c>
      <c r="Q49" s="40" t="str">
        <f>IF(M49=1,P49-O49,"")</f>
        <v/>
      </c>
      <c r="R49" s="38">
        <f>IF(M49=1,IF(G49&gt;0,R48+1,0),R48)</f>
        <v>0</v>
      </c>
      <c r="S49" s="38">
        <f>IF(M49=1,IF(G49&lt;0,S48+1,0),S48)</f>
        <v>0</v>
      </c>
      <c r="T49" s="36" t="str">
        <f>IF(M49&lt;&gt;1,"",IF(R48&gt;=3,"前面连赢 3 笔以上","前面连赢 "&amp;R48&amp;" 笔"))</f>
        <v/>
      </c>
      <c r="U49" s="40" t="str">
        <f>IF(AND(M49=1,ISNUMBER(H49)),H49-G49,"")</f>
        <v/>
      </c>
      <c r="V49" s="41" t="e">
        <f>IF(M49=1,O49,NA())</f>
        <v>#N/A</v>
      </c>
      <c r="W49" s="41" t="e">
        <f>IF(M49=1,-Q49,NA())</f>
        <v>#N/A</v>
      </c>
    </row>
    <row r="50">
      <c r="A50" s="17" t="n"/>
      <c r="B50" s="23" t="n"/>
      <c r="C50" s="25" t="n"/>
      <c r="D50" s="25" t="n"/>
      <c r="E50" s="25" t="n"/>
      <c r="F50" s="25" t="n"/>
      <c r="G50" s="35" t="n"/>
      <c r="H50" s="35" t="n"/>
      <c r="I50" s="25" t="n"/>
      <c r="J50" s="25" t="n"/>
      <c r="K50" s="36" t="str">
        <f>IF(ISNUMBER(B50),"周"&amp;CHOOSE(WEEKDAY(B50,2),"一","二","三","四","五","六","日"),"")</f>
        <v/>
      </c>
      <c r="L50" s="37" t="str">
        <f>IF(ISNUMBER(B50),DATE(YEAR(B50),MONTH(B50),1),"")</f>
        <v/>
      </c>
      <c r="M50" s="38">
        <f>IF(AND(ISNUMBER(B50),ISNUMBER(G50)),IF(AND(OR(NOT(ISNUMBER('看板'!$C$4)),B50&gt;='看板'!$C$4),OR(NOT(ISNUMBER('看板'!$E$4)),B50&lt;='看板'!$E$4),OR('看板'!$C$5="",C50='看板'!$C$5),OR('看板'!$E$5="",D50='看板'!$E$5)),1,0),0)</f>
        <v>0</v>
      </c>
      <c r="N50" s="38" t="str">
        <f>IF(M50=1,COUNTIF(M$5:M50,1),"")</f>
        <v/>
      </c>
      <c r="O50" s="39" t="str">
        <f>IF(M50=1,SUMIF(M$5:M50,1,G$5:G50),"")</f>
        <v/>
      </c>
      <c r="P50" s="39" t="str">
        <f>IF(M50=1,MAX(0,MAX(O$5:O50)),"")</f>
        <v/>
      </c>
      <c r="Q50" s="40" t="str">
        <f>IF(M50=1,P50-O50,"")</f>
        <v/>
      </c>
      <c r="R50" s="38">
        <f>IF(M50=1,IF(G50&gt;0,R49+1,0),R49)</f>
        <v>0</v>
      </c>
      <c r="S50" s="38">
        <f>IF(M50=1,IF(G50&lt;0,S49+1,0),S49)</f>
        <v>0</v>
      </c>
      <c r="T50" s="36" t="str">
        <f>IF(M50&lt;&gt;1,"",IF(R49&gt;=3,"前面连赢 3 笔以上","前面连赢 "&amp;R49&amp;" 笔"))</f>
        <v/>
      </c>
      <c r="U50" s="40" t="str">
        <f>IF(AND(M50=1,ISNUMBER(H50)),H50-G50,"")</f>
        <v/>
      </c>
      <c r="V50" s="41" t="e">
        <f>IF(M50=1,O50,NA())</f>
        <v>#N/A</v>
      </c>
      <c r="W50" s="41" t="e">
        <f>IF(M50=1,-Q50,NA())</f>
        <v>#N/A</v>
      </c>
    </row>
    <row r="51">
      <c r="A51" s="17" t="n"/>
      <c r="B51" s="23" t="n"/>
      <c r="C51" s="25" t="n"/>
      <c r="D51" s="25" t="n"/>
      <c r="E51" s="25" t="n"/>
      <c r="F51" s="25" t="n"/>
      <c r="G51" s="35" t="n"/>
      <c r="H51" s="35" t="n"/>
      <c r="I51" s="25" t="n"/>
      <c r="J51" s="25" t="n"/>
      <c r="K51" s="36" t="str">
        <f>IF(ISNUMBER(B51),"周"&amp;CHOOSE(WEEKDAY(B51,2),"一","二","三","四","五","六","日"),"")</f>
        <v/>
      </c>
      <c r="L51" s="37" t="str">
        <f>IF(ISNUMBER(B51),DATE(YEAR(B51),MONTH(B51),1),"")</f>
        <v/>
      </c>
      <c r="M51" s="38">
        <f>IF(AND(ISNUMBER(B51),ISNUMBER(G51)),IF(AND(OR(NOT(ISNUMBER('看板'!$C$4)),B51&gt;='看板'!$C$4),OR(NOT(ISNUMBER('看板'!$E$4)),B51&lt;='看板'!$E$4),OR('看板'!$C$5="",C51='看板'!$C$5),OR('看板'!$E$5="",D51='看板'!$E$5)),1,0),0)</f>
        <v>0</v>
      </c>
      <c r="N51" s="38" t="str">
        <f>IF(M51=1,COUNTIF(M$5:M51,1),"")</f>
        <v/>
      </c>
      <c r="O51" s="39" t="str">
        <f>IF(M51=1,SUMIF(M$5:M51,1,G$5:G51),"")</f>
        <v/>
      </c>
      <c r="P51" s="39" t="str">
        <f>IF(M51=1,MAX(0,MAX(O$5:O51)),"")</f>
        <v/>
      </c>
      <c r="Q51" s="40" t="str">
        <f>IF(M51=1,P51-O51,"")</f>
        <v/>
      </c>
      <c r="R51" s="38">
        <f>IF(M51=1,IF(G51&gt;0,R50+1,0),R50)</f>
        <v>0</v>
      </c>
      <c r="S51" s="38">
        <f>IF(M51=1,IF(G51&lt;0,S50+1,0),S50)</f>
        <v>0</v>
      </c>
      <c r="T51" s="36" t="str">
        <f>IF(M51&lt;&gt;1,"",IF(R50&gt;=3,"前面连赢 3 笔以上","前面连赢 "&amp;R50&amp;" 笔"))</f>
        <v/>
      </c>
      <c r="U51" s="40" t="str">
        <f>IF(AND(M51=1,ISNUMBER(H51)),H51-G51,"")</f>
        <v/>
      </c>
      <c r="V51" s="41" t="e">
        <f>IF(M51=1,O51,NA())</f>
        <v>#N/A</v>
      </c>
      <c r="W51" s="41" t="e">
        <f>IF(M51=1,-Q51,NA())</f>
        <v>#N/A</v>
      </c>
    </row>
    <row r="52">
      <c r="A52" s="17" t="n"/>
      <c r="B52" s="23" t="n"/>
      <c r="C52" s="25" t="n"/>
      <c r="D52" s="25" t="n"/>
      <c r="E52" s="25" t="n"/>
      <c r="F52" s="25" t="n"/>
      <c r="G52" s="35" t="n"/>
      <c r="H52" s="35" t="n"/>
      <c r="I52" s="25" t="n"/>
      <c r="J52" s="25" t="n"/>
      <c r="K52" s="36" t="str">
        <f>IF(ISNUMBER(B52),"周"&amp;CHOOSE(WEEKDAY(B52,2),"一","二","三","四","五","六","日"),"")</f>
        <v/>
      </c>
      <c r="L52" s="37" t="str">
        <f>IF(ISNUMBER(B52),DATE(YEAR(B52),MONTH(B52),1),"")</f>
        <v/>
      </c>
      <c r="M52" s="38">
        <f>IF(AND(ISNUMBER(B52),ISNUMBER(G52)),IF(AND(OR(NOT(ISNUMBER('看板'!$C$4)),B52&gt;='看板'!$C$4),OR(NOT(ISNUMBER('看板'!$E$4)),B52&lt;='看板'!$E$4),OR('看板'!$C$5="",C52='看板'!$C$5),OR('看板'!$E$5="",D52='看板'!$E$5)),1,0),0)</f>
        <v>0</v>
      </c>
      <c r="N52" s="38" t="str">
        <f>IF(M52=1,COUNTIF(M$5:M52,1),"")</f>
        <v/>
      </c>
      <c r="O52" s="39" t="str">
        <f>IF(M52=1,SUMIF(M$5:M52,1,G$5:G52),"")</f>
        <v/>
      </c>
      <c r="P52" s="39" t="str">
        <f>IF(M52=1,MAX(0,MAX(O$5:O52)),"")</f>
        <v/>
      </c>
      <c r="Q52" s="40" t="str">
        <f>IF(M52=1,P52-O52,"")</f>
        <v/>
      </c>
      <c r="R52" s="38">
        <f>IF(M52=1,IF(G52&gt;0,R51+1,0),R51)</f>
        <v>0</v>
      </c>
      <c r="S52" s="38">
        <f>IF(M52=1,IF(G52&lt;0,S51+1,0),S51)</f>
        <v>0</v>
      </c>
      <c r="T52" s="36" t="str">
        <f>IF(M52&lt;&gt;1,"",IF(R51&gt;=3,"前面连赢 3 笔以上","前面连赢 "&amp;R51&amp;" 笔"))</f>
        <v/>
      </c>
      <c r="U52" s="40" t="str">
        <f>IF(AND(M52=1,ISNUMBER(H52)),H52-G52,"")</f>
        <v/>
      </c>
      <c r="V52" s="41" t="e">
        <f>IF(M52=1,O52,NA())</f>
        <v>#N/A</v>
      </c>
      <c r="W52" s="41" t="e">
        <f>IF(M52=1,-Q52,NA())</f>
        <v>#N/A</v>
      </c>
    </row>
    <row r="53">
      <c r="A53" s="17" t="n"/>
      <c r="B53" s="23" t="n"/>
      <c r="C53" s="25" t="n"/>
      <c r="D53" s="25" t="n"/>
      <c r="E53" s="25" t="n"/>
      <c r="F53" s="25" t="n"/>
      <c r="G53" s="35" t="n"/>
      <c r="H53" s="35" t="n"/>
      <c r="I53" s="25" t="n"/>
      <c r="J53" s="25" t="n"/>
      <c r="K53" s="36" t="str">
        <f>IF(ISNUMBER(B53),"周"&amp;CHOOSE(WEEKDAY(B53,2),"一","二","三","四","五","六","日"),"")</f>
        <v/>
      </c>
      <c r="L53" s="37" t="str">
        <f>IF(ISNUMBER(B53),DATE(YEAR(B53),MONTH(B53),1),"")</f>
        <v/>
      </c>
      <c r="M53" s="38">
        <f>IF(AND(ISNUMBER(B53),ISNUMBER(G53)),IF(AND(OR(NOT(ISNUMBER('看板'!$C$4)),B53&gt;='看板'!$C$4),OR(NOT(ISNUMBER('看板'!$E$4)),B53&lt;='看板'!$E$4),OR('看板'!$C$5="",C53='看板'!$C$5),OR('看板'!$E$5="",D53='看板'!$E$5)),1,0),0)</f>
        <v>0</v>
      </c>
      <c r="N53" s="38" t="str">
        <f>IF(M53=1,COUNTIF(M$5:M53,1),"")</f>
        <v/>
      </c>
      <c r="O53" s="39" t="str">
        <f>IF(M53=1,SUMIF(M$5:M53,1,G$5:G53),"")</f>
        <v/>
      </c>
      <c r="P53" s="39" t="str">
        <f>IF(M53=1,MAX(0,MAX(O$5:O53)),"")</f>
        <v/>
      </c>
      <c r="Q53" s="40" t="str">
        <f>IF(M53=1,P53-O53,"")</f>
        <v/>
      </c>
      <c r="R53" s="38">
        <f>IF(M53=1,IF(G53&gt;0,R52+1,0),R52)</f>
        <v>0</v>
      </c>
      <c r="S53" s="38">
        <f>IF(M53=1,IF(G53&lt;0,S52+1,0),S52)</f>
        <v>0</v>
      </c>
      <c r="T53" s="36" t="str">
        <f>IF(M53&lt;&gt;1,"",IF(R52&gt;=3,"前面连赢 3 笔以上","前面连赢 "&amp;R52&amp;" 笔"))</f>
        <v/>
      </c>
      <c r="U53" s="40" t="str">
        <f>IF(AND(M53=1,ISNUMBER(H53)),H53-G53,"")</f>
        <v/>
      </c>
      <c r="V53" s="41" t="e">
        <f>IF(M53=1,O53,NA())</f>
        <v>#N/A</v>
      </c>
      <c r="W53" s="41" t="e">
        <f>IF(M53=1,-Q53,NA())</f>
        <v>#N/A</v>
      </c>
    </row>
    <row r="54">
      <c r="A54" s="17" t="n"/>
      <c r="B54" s="23" t="n"/>
      <c r="C54" s="25" t="n"/>
      <c r="D54" s="25" t="n"/>
      <c r="E54" s="25" t="n"/>
      <c r="F54" s="25" t="n"/>
      <c r="G54" s="35" t="n"/>
      <c r="H54" s="35" t="n"/>
      <c r="I54" s="25" t="n"/>
      <c r="J54" s="25" t="n"/>
      <c r="K54" s="36" t="str">
        <f>IF(ISNUMBER(B54),"周"&amp;CHOOSE(WEEKDAY(B54,2),"一","二","三","四","五","六","日"),"")</f>
        <v/>
      </c>
      <c r="L54" s="37" t="str">
        <f>IF(ISNUMBER(B54),DATE(YEAR(B54),MONTH(B54),1),"")</f>
        <v/>
      </c>
      <c r="M54" s="38">
        <f>IF(AND(ISNUMBER(B54),ISNUMBER(G54)),IF(AND(OR(NOT(ISNUMBER('看板'!$C$4)),B54&gt;='看板'!$C$4),OR(NOT(ISNUMBER('看板'!$E$4)),B54&lt;='看板'!$E$4),OR('看板'!$C$5="",C54='看板'!$C$5),OR('看板'!$E$5="",D54='看板'!$E$5)),1,0),0)</f>
        <v>0</v>
      </c>
      <c r="N54" s="38" t="str">
        <f>IF(M54=1,COUNTIF(M$5:M54,1),"")</f>
        <v/>
      </c>
      <c r="O54" s="39" t="str">
        <f>IF(M54=1,SUMIF(M$5:M54,1,G$5:G54),"")</f>
        <v/>
      </c>
      <c r="P54" s="39" t="str">
        <f>IF(M54=1,MAX(0,MAX(O$5:O54)),"")</f>
        <v/>
      </c>
      <c r="Q54" s="40" t="str">
        <f>IF(M54=1,P54-O54,"")</f>
        <v/>
      </c>
      <c r="R54" s="38">
        <f>IF(M54=1,IF(G54&gt;0,R53+1,0),R53)</f>
        <v>0</v>
      </c>
      <c r="S54" s="38">
        <f>IF(M54=1,IF(G54&lt;0,S53+1,0),S53)</f>
        <v>0</v>
      </c>
      <c r="T54" s="36" t="str">
        <f>IF(M54&lt;&gt;1,"",IF(R53&gt;=3,"前面连赢 3 笔以上","前面连赢 "&amp;R53&amp;" 笔"))</f>
        <v/>
      </c>
      <c r="U54" s="40" t="str">
        <f>IF(AND(M54=1,ISNUMBER(H54)),H54-G54,"")</f>
        <v/>
      </c>
      <c r="V54" s="41" t="e">
        <f>IF(M54=1,O54,NA())</f>
        <v>#N/A</v>
      </c>
      <c r="W54" s="41" t="e">
        <f>IF(M54=1,-Q54,NA())</f>
        <v>#N/A</v>
      </c>
    </row>
    <row r="55">
      <c r="A55" s="17" t="n"/>
      <c r="B55" s="23" t="n"/>
      <c r="C55" s="25" t="n"/>
      <c r="D55" s="25" t="n"/>
      <c r="E55" s="25" t="n"/>
      <c r="F55" s="25" t="n"/>
      <c r="G55" s="35" t="n"/>
      <c r="H55" s="35" t="n"/>
      <c r="I55" s="25" t="n"/>
      <c r="J55" s="25" t="n"/>
      <c r="K55" s="36" t="str">
        <f>IF(ISNUMBER(B55),"周"&amp;CHOOSE(WEEKDAY(B55,2),"一","二","三","四","五","六","日"),"")</f>
        <v/>
      </c>
      <c r="L55" s="37" t="str">
        <f>IF(ISNUMBER(B55),DATE(YEAR(B55),MONTH(B55),1),"")</f>
        <v/>
      </c>
      <c r="M55" s="38">
        <f>IF(AND(ISNUMBER(B55),ISNUMBER(G55)),IF(AND(OR(NOT(ISNUMBER('看板'!$C$4)),B55&gt;='看板'!$C$4),OR(NOT(ISNUMBER('看板'!$E$4)),B55&lt;='看板'!$E$4),OR('看板'!$C$5="",C55='看板'!$C$5),OR('看板'!$E$5="",D55='看板'!$E$5)),1,0),0)</f>
        <v>0</v>
      </c>
      <c r="N55" s="38" t="str">
        <f>IF(M55=1,COUNTIF(M$5:M55,1),"")</f>
        <v/>
      </c>
      <c r="O55" s="39" t="str">
        <f>IF(M55=1,SUMIF(M$5:M55,1,G$5:G55),"")</f>
        <v/>
      </c>
      <c r="P55" s="39" t="str">
        <f>IF(M55=1,MAX(0,MAX(O$5:O55)),"")</f>
        <v/>
      </c>
      <c r="Q55" s="40" t="str">
        <f>IF(M55=1,P55-O55,"")</f>
        <v/>
      </c>
      <c r="R55" s="38">
        <f>IF(M55=1,IF(G55&gt;0,R54+1,0),R54)</f>
        <v>0</v>
      </c>
      <c r="S55" s="38">
        <f>IF(M55=1,IF(G55&lt;0,S54+1,0),S54)</f>
        <v>0</v>
      </c>
      <c r="T55" s="36" t="str">
        <f>IF(M55&lt;&gt;1,"",IF(R54&gt;=3,"前面连赢 3 笔以上","前面连赢 "&amp;R54&amp;" 笔"))</f>
        <v/>
      </c>
      <c r="U55" s="40" t="str">
        <f>IF(AND(M55=1,ISNUMBER(H55)),H55-G55,"")</f>
        <v/>
      </c>
      <c r="V55" s="41" t="e">
        <f>IF(M55=1,O55,NA())</f>
        <v>#N/A</v>
      </c>
      <c r="W55" s="41" t="e">
        <f>IF(M55=1,-Q55,NA())</f>
        <v>#N/A</v>
      </c>
    </row>
    <row r="56">
      <c r="A56" s="17" t="n"/>
      <c r="B56" s="23" t="n"/>
      <c r="C56" s="25" t="n"/>
      <c r="D56" s="25" t="n"/>
      <c r="E56" s="25" t="n"/>
      <c r="F56" s="25" t="n"/>
      <c r="G56" s="35" t="n"/>
      <c r="H56" s="35" t="n"/>
      <c r="I56" s="25" t="n"/>
      <c r="J56" s="25" t="n"/>
      <c r="K56" s="36" t="str">
        <f>IF(ISNUMBER(B56),"周"&amp;CHOOSE(WEEKDAY(B56,2),"一","二","三","四","五","六","日"),"")</f>
        <v/>
      </c>
      <c r="L56" s="37" t="str">
        <f>IF(ISNUMBER(B56),DATE(YEAR(B56),MONTH(B56),1),"")</f>
        <v/>
      </c>
      <c r="M56" s="38">
        <f>IF(AND(ISNUMBER(B56),ISNUMBER(G56)),IF(AND(OR(NOT(ISNUMBER('看板'!$C$4)),B56&gt;='看板'!$C$4),OR(NOT(ISNUMBER('看板'!$E$4)),B56&lt;='看板'!$E$4),OR('看板'!$C$5="",C56='看板'!$C$5),OR('看板'!$E$5="",D56='看板'!$E$5)),1,0),0)</f>
        <v>0</v>
      </c>
      <c r="N56" s="38" t="str">
        <f>IF(M56=1,COUNTIF(M$5:M56,1),"")</f>
        <v/>
      </c>
      <c r="O56" s="39" t="str">
        <f>IF(M56=1,SUMIF(M$5:M56,1,G$5:G56),"")</f>
        <v/>
      </c>
      <c r="P56" s="39" t="str">
        <f>IF(M56=1,MAX(0,MAX(O$5:O56)),"")</f>
        <v/>
      </c>
      <c r="Q56" s="40" t="str">
        <f>IF(M56=1,P56-O56,"")</f>
        <v/>
      </c>
      <c r="R56" s="38">
        <f>IF(M56=1,IF(G56&gt;0,R55+1,0),R55)</f>
        <v>0</v>
      </c>
      <c r="S56" s="38">
        <f>IF(M56=1,IF(G56&lt;0,S55+1,0),S55)</f>
        <v>0</v>
      </c>
      <c r="T56" s="36" t="str">
        <f>IF(M56&lt;&gt;1,"",IF(R55&gt;=3,"前面连赢 3 笔以上","前面连赢 "&amp;R55&amp;" 笔"))</f>
        <v/>
      </c>
      <c r="U56" s="40" t="str">
        <f>IF(AND(M56=1,ISNUMBER(H56)),H56-G56,"")</f>
        <v/>
      </c>
      <c r="V56" s="41" t="e">
        <f>IF(M56=1,O56,NA())</f>
        <v>#N/A</v>
      </c>
      <c r="W56" s="41" t="e">
        <f>IF(M56=1,-Q56,NA())</f>
        <v>#N/A</v>
      </c>
    </row>
    <row r="57">
      <c r="A57" s="17" t="n"/>
      <c r="B57" s="23" t="n"/>
      <c r="C57" s="25" t="n"/>
      <c r="D57" s="25" t="n"/>
      <c r="E57" s="25" t="n"/>
      <c r="F57" s="25" t="n"/>
      <c r="G57" s="35" t="n"/>
      <c r="H57" s="35" t="n"/>
      <c r="I57" s="25" t="n"/>
      <c r="J57" s="25" t="n"/>
      <c r="K57" s="36" t="str">
        <f>IF(ISNUMBER(B57),"周"&amp;CHOOSE(WEEKDAY(B57,2),"一","二","三","四","五","六","日"),"")</f>
        <v/>
      </c>
      <c r="L57" s="37" t="str">
        <f>IF(ISNUMBER(B57),DATE(YEAR(B57),MONTH(B57),1),"")</f>
        <v/>
      </c>
      <c r="M57" s="38">
        <f>IF(AND(ISNUMBER(B57),ISNUMBER(G57)),IF(AND(OR(NOT(ISNUMBER('看板'!$C$4)),B57&gt;='看板'!$C$4),OR(NOT(ISNUMBER('看板'!$E$4)),B57&lt;='看板'!$E$4),OR('看板'!$C$5="",C57='看板'!$C$5),OR('看板'!$E$5="",D57='看板'!$E$5)),1,0),0)</f>
        <v>0</v>
      </c>
      <c r="N57" s="38" t="str">
        <f>IF(M57=1,COUNTIF(M$5:M57,1),"")</f>
        <v/>
      </c>
      <c r="O57" s="39" t="str">
        <f>IF(M57=1,SUMIF(M$5:M57,1,G$5:G57),"")</f>
        <v/>
      </c>
      <c r="P57" s="39" t="str">
        <f>IF(M57=1,MAX(0,MAX(O$5:O57)),"")</f>
        <v/>
      </c>
      <c r="Q57" s="40" t="str">
        <f>IF(M57=1,P57-O57,"")</f>
        <v/>
      </c>
      <c r="R57" s="38">
        <f>IF(M57=1,IF(G57&gt;0,R56+1,0),R56)</f>
        <v>0</v>
      </c>
      <c r="S57" s="38">
        <f>IF(M57=1,IF(G57&lt;0,S56+1,0),S56)</f>
        <v>0</v>
      </c>
      <c r="T57" s="36" t="str">
        <f>IF(M57&lt;&gt;1,"",IF(R56&gt;=3,"前面连赢 3 笔以上","前面连赢 "&amp;R56&amp;" 笔"))</f>
        <v/>
      </c>
      <c r="U57" s="40" t="str">
        <f>IF(AND(M57=1,ISNUMBER(H57)),H57-G57,"")</f>
        <v/>
      </c>
      <c r="V57" s="41" t="e">
        <f>IF(M57=1,O57,NA())</f>
        <v>#N/A</v>
      </c>
      <c r="W57" s="41" t="e">
        <f>IF(M57=1,-Q57,NA())</f>
        <v>#N/A</v>
      </c>
    </row>
    <row r="58">
      <c r="A58" s="17" t="n"/>
      <c r="B58" s="23" t="n"/>
      <c r="C58" s="25" t="n"/>
      <c r="D58" s="25" t="n"/>
      <c r="E58" s="25" t="n"/>
      <c r="F58" s="25" t="n"/>
      <c r="G58" s="35" t="n"/>
      <c r="H58" s="35" t="n"/>
      <c r="I58" s="25" t="n"/>
      <c r="J58" s="25" t="n"/>
      <c r="K58" s="36" t="str">
        <f>IF(ISNUMBER(B58),"周"&amp;CHOOSE(WEEKDAY(B58,2),"一","二","三","四","五","六","日"),"")</f>
        <v/>
      </c>
      <c r="L58" s="37" t="str">
        <f>IF(ISNUMBER(B58),DATE(YEAR(B58),MONTH(B58),1),"")</f>
        <v/>
      </c>
      <c r="M58" s="38">
        <f>IF(AND(ISNUMBER(B58),ISNUMBER(G58)),IF(AND(OR(NOT(ISNUMBER('看板'!$C$4)),B58&gt;='看板'!$C$4),OR(NOT(ISNUMBER('看板'!$E$4)),B58&lt;='看板'!$E$4),OR('看板'!$C$5="",C58='看板'!$C$5),OR('看板'!$E$5="",D58='看板'!$E$5)),1,0),0)</f>
        <v>0</v>
      </c>
      <c r="N58" s="38" t="str">
        <f>IF(M58=1,COUNTIF(M$5:M58,1),"")</f>
        <v/>
      </c>
      <c r="O58" s="39" t="str">
        <f>IF(M58=1,SUMIF(M$5:M58,1,G$5:G58),"")</f>
        <v/>
      </c>
      <c r="P58" s="39" t="str">
        <f>IF(M58=1,MAX(0,MAX(O$5:O58)),"")</f>
        <v/>
      </c>
      <c r="Q58" s="40" t="str">
        <f>IF(M58=1,P58-O58,"")</f>
        <v/>
      </c>
      <c r="R58" s="38">
        <f>IF(M58=1,IF(G58&gt;0,R57+1,0),R57)</f>
        <v>0</v>
      </c>
      <c r="S58" s="38">
        <f>IF(M58=1,IF(G58&lt;0,S57+1,0),S57)</f>
        <v>0</v>
      </c>
      <c r="T58" s="36" t="str">
        <f>IF(M58&lt;&gt;1,"",IF(R57&gt;=3,"前面连赢 3 笔以上","前面连赢 "&amp;R57&amp;" 笔"))</f>
        <v/>
      </c>
      <c r="U58" s="40" t="str">
        <f>IF(AND(M58=1,ISNUMBER(H58)),H58-G58,"")</f>
        <v/>
      </c>
      <c r="V58" s="41" t="e">
        <f>IF(M58=1,O58,NA())</f>
        <v>#N/A</v>
      </c>
      <c r="W58" s="41" t="e">
        <f>IF(M58=1,-Q58,NA())</f>
        <v>#N/A</v>
      </c>
    </row>
    <row r="59">
      <c r="A59" s="17" t="n"/>
      <c r="B59" s="23" t="n"/>
      <c r="C59" s="25" t="n"/>
      <c r="D59" s="25" t="n"/>
      <c r="E59" s="25" t="n"/>
      <c r="F59" s="25" t="n"/>
      <c r="G59" s="35" t="n"/>
      <c r="H59" s="35" t="n"/>
      <c r="I59" s="25" t="n"/>
      <c r="J59" s="25" t="n"/>
      <c r="K59" s="36" t="str">
        <f>IF(ISNUMBER(B59),"周"&amp;CHOOSE(WEEKDAY(B59,2),"一","二","三","四","五","六","日"),"")</f>
        <v/>
      </c>
      <c r="L59" s="37" t="str">
        <f>IF(ISNUMBER(B59),DATE(YEAR(B59),MONTH(B59),1),"")</f>
        <v/>
      </c>
      <c r="M59" s="38">
        <f>IF(AND(ISNUMBER(B59),ISNUMBER(G59)),IF(AND(OR(NOT(ISNUMBER('看板'!$C$4)),B59&gt;='看板'!$C$4),OR(NOT(ISNUMBER('看板'!$E$4)),B59&lt;='看板'!$E$4),OR('看板'!$C$5="",C59='看板'!$C$5),OR('看板'!$E$5="",D59='看板'!$E$5)),1,0),0)</f>
        <v>0</v>
      </c>
      <c r="N59" s="38" t="str">
        <f>IF(M59=1,COUNTIF(M$5:M59,1),"")</f>
        <v/>
      </c>
      <c r="O59" s="39" t="str">
        <f>IF(M59=1,SUMIF(M$5:M59,1,G$5:G59),"")</f>
        <v/>
      </c>
      <c r="P59" s="39" t="str">
        <f>IF(M59=1,MAX(0,MAX(O$5:O59)),"")</f>
        <v/>
      </c>
      <c r="Q59" s="40" t="str">
        <f>IF(M59=1,P59-O59,"")</f>
        <v/>
      </c>
      <c r="R59" s="38">
        <f>IF(M59=1,IF(G59&gt;0,R58+1,0),R58)</f>
        <v>0</v>
      </c>
      <c r="S59" s="38">
        <f>IF(M59=1,IF(G59&lt;0,S58+1,0),S58)</f>
        <v>0</v>
      </c>
      <c r="T59" s="36" t="str">
        <f>IF(M59&lt;&gt;1,"",IF(R58&gt;=3,"前面连赢 3 笔以上","前面连赢 "&amp;R58&amp;" 笔"))</f>
        <v/>
      </c>
      <c r="U59" s="40" t="str">
        <f>IF(AND(M59=1,ISNUMBER(H59)),H59-G59,"")</f>
        <v/>
      </c>
      <c r="V59" s="41" t="e">
        <f>IF(M59=1,O59,NA())</f>
        <v>#N/A</v>
      </c>
      <c r="W59" s="41" t="e">
        <f>IF(M59=1,-Q59,NA())</f>
        <v>#N/A</v>
      </c>
    </row>
    <row r="60">
      <c r="A60" s="17" t="n"/>
      <c r="B60" s="23" t="n"/>
      <c r="C60" s="25" t="n"/>
      <c r="D60" s="25" t="n"/>
      <c r="E60" s="25" t="n"/>
      <c r="F60" s="25" t="n"/>
      <c r="G60" s="35" t="n"/>
      <c r="H60" s="35" t="n"/>
      <c r="I60" s="25" t="n"/>
      <c r="J60" s="25" t="n"/>
      <c r="K60" s="36" t="str">
        <f>IF(ISNUMBER(B60),"周"&amp;CHOOSE(WEEKDAY(B60,2),"一","二","三","四","五","六","日"),"")</f>
        <v/>
      </c>
      <c r="L60" s="37" t="str">
        <f>IF(ISNUMBER(B60),DATE(YEAR(B60),MONTH(B60),1),"")</f>
        <v/>
      </c>
      <c r="M60" s="38">
        <f>IF(AND(ISNUMBER(B60),ISNUMBER(G60)),IF(AND(OR(NOT(ISNUMBER('看板'!$C$4)),B60&gt;='看板'!$C$4),OR(NOT(ISNUMBER('看板'!$E$4)),B60&lt;='看板'!$E$4),OR('看板'!$C$5="",C60='看板'!$C$5),OR('看板'!$E$5="",D60='看板'!$E$5)),1,0),0)</f>
        <v>0</v>
      </c>
      <c r="N60" s="38" t="str">
        <f>IF(M60=1,COUNTIF(M$5:M60,1),"")</f>
        <v/>
      </c>
      <c r="O60" s="39" t="str">
        <f>IF(M60=1,SUMIF(M$5:M60,1,G$5:G60),"")</f>
        <v/>
      </c>
      <c r="P60" s="39" t="str">
        <f>IF(M60=1,MAX(0,MAX(O$5:O60)),"")</f>
        <v/>
      </c>
      <c r="Q60" s="40" t="str">
        <f>IF(M60=1,P60-O60,"")</f>
        <v/>
      </c>
      <c r="R60" s="38">
        <f>IF(M60=1,IF(G60&gt;0,R59+1,0),R59)</f>
        <v>0</v>
      </c>
      <c r="S60" s="38">
        <f>IF(M60=1,IF(G60&lt;0,S59+1,0),S59)</f>
        <v>0</v>
      </c>
      <c r="T60" s="36" t="str">
        <f>IF(M60&lt;&gt;1,"",IF(R59&gt;=3,"前面连赢 3 笔以上","前面连赢 "&amp;R59&amp;" 笔"))</f>
        <v/>
      </c>
      <c r="U60" s="40" t="str">
        <f>IF(AND(M60=1,ISNUMBER(H60)),H60-G60,"")</f>
        <v/>
      </c>
      <c r="V60" s="41" t="e">
        <f>IF(M60=1,O60,NA())</f>
        <v>#N/A</v>
      </c>
      <c r="W60" s="41" t="e">
        <f>IF(M60=1,-Q60,NA())</f>
        <v>#N/A</v>
      </c>
    </row>
    <row r="61">
      <c r="A61" s="17" t="n"/>
      <c r="B61" s="23" t="n"/>
      <c r="C61" s="25" t="n"/>
      <c r="D61" s="25" t="n"/>
      <c r="E61" s="25" t="n"/>
      <c r="F61" s="25" t="n"/>
      <c r="G61" s="35" t="n"/>
      <c r="H61" s="35" t="n"/>
      <c r="I61" s="25" t="n"/>
      <c r="J61" s="25" t="n"/>
      <c r="K61" s="36" t="str">
        <f>IF(ISNUMBER(B61),"周"&amp;CHOOSE(WEEKDAY(B61,2),"一","二","三","四","五","六","日"),"")</f>
        <v/>
      </c>
      <c r="L61" s="37" t="str">
        <f>IF(ISNUMBER(B61),DATE(YEAR(B61),MONTH(B61),1),"")</f>
        <v/>
      </c>
      <c r="M61" s="38">
        <f>IF(AND(ISNUMBER(B61),ISNUMBER(G61)),IF(AND(OR(NOT(ISNUMBER('看板'!$C$4)),B61&gt;='看板'!$C$4),OR(NOT(ISNUMBER('看板'!$E$4)),B61&lt;='看板'!$E$4),OR('看板'!$C$5="",C61='看板'!$C$5),OR('看板'!$E$5="",D61='看板'!$E$5)),1,0),0)</f>
        <v>0</v>
      </c>
      <c r="N61" s="38" t="str">
        <f>IF(M61=1,COUNTIF(M$5:M61,1),"")</f>
        <v/>
      </c>
      <c r="O61" s="39" t="str">
        <f>IF(M61=1,SUMIF(M$5:M61,1,G$5:G61),"")</f>
        <v/>
      </c>
      <c r="P61" s="39" t="str">
        <f>IF(M61=1,MAX(0,MAX(O$5:O61)),"")</f>
        <v/>
      </c>
      <c r="Q61" s="40" t="str">
        <f>IF(M61=1,P61-O61,"")</f>
        <v/>
      </c>
      <c r="R61" s="38">
        <f>IF(M61=1,IF(G61&gt;0,R60+1,0),R60)</f>
        <v>0</v>
      </c>
      <c r="S61" s="38">
        <f>IF(M61=1,IF(G61&lt;0,S60+1,0),S60)</f>
        <v>0</v>
      </c>
      <c r="T61" s="36" t="str">
        <f>IF(M61&lt;&gt;1,"",IF(R60&gt;=3,"前面连赢 3 笔以上","前面连赢 "&amp;R60&amp;" 笔"))</f>
        <v/>
      </c>
      <c r="U61" s="40" t="str">
        <f>IF(AND(M61=1,ISNUMBER(H61)),H61-G61,"")</f>
        <v/>
      </c>
      <c r="V61" s="41" t="e">
        <f>IF(M61=1,O61,NA())</f>
        <v>#N/A</v>
      </c>
      <c r="W61" s="41" t="e">
        <f>IF(M61=1,-Q61,NA())</f>
        <v>#N/A</v>
      </c>
    </row>
    <row r="62">
      <c r="A62" s="17" t="n"/>
      <c r="B62" s="23" t="n"/>
      <c r="C62" s="25" t="n"/>
      <c r="D62" s="25" t="n"/>
      <c r="E62" s="25" t="n"/>
      <c r="F62" s="25" t="n"/>
      <c r="G62" s="35" t="n"/>
      <c r="H62" s="35" t="n"/>
      <c r="I62" s="25" t="n"/>
      <c r="J62" s="25" t="n"/>
      <c r="K62" s="36" t="str">
        <f>IF(ISNUMBER(B62),"周"&amp;CHOOSE(WEEKDAY(B62,2),"一","二","三","四","五","六","日"),"")</f>
        <v/>
      </c>
      <c r="L62" s="37" t="str">
        <f>IF(ISNUMBER(B62),DATE(YEAR(B62),MONTH(B62),1),"")</f>
        <v/>
      </c>
      <c r="M62" s="38">
        <f>IF(AND(ISNUMBER(B62),ISNUMBER(G62)),IF(AND(OR(NOT(ISNUMBER('看板'!$C$4)),B62&gt;='看板'!$C$4),OR(NOT(ISNUMBER('看板'!$E$4)),B62&lt;='看板'!$E$4),OR('看板'!$C$5="",C62='看板'!$C$5),OR('看板'!$E$5="",D62='看板'!$E$5)),1,0),0)</f>
        <v>0</v>
      </c>
      <c r="N62" s="38" t="str">
        <f>IF(M62=1,COUNTIF(M$5:M62,1),"")</f>
        <v/>
      </c>
      <c r="O62" s="39" t="str">
        <f>IF(M62=1,SUMIF(M$5:M62,1,G$5:G62),"")</f>
        <v/>
      </c>
      <c r="P62" s="39" t="str">
        <f>IF(M62=1,MAX(0,MAX(O$5:O62)),"")</f>
        <v/>
      </c>
      <c r="Q62" s="40" t="str">
        <f>IF(M62=1,P62-O62,"")</f>
        <v/>
      </c>
      <c r="R62" s="38">
        <f>IF(M62=1,IF(G62&gt;0,R61+1,0),R61)</f>
        <v>0</v>
      </c>
      <c r="S62" s="38">
        <f>IF(M62=1,IF(G62&lt;0,S61+1,0),S61)</f>
        <v>0</v>
      </c>
      <c r="T62" s="36" t="str">
        <f>IF(M62&lt;&gt;1,"",IF(R61&gt;=3,"前面连赢 3 笔以上","前面连赢 "&amp;R61&amp;" 笔"))</f>
        <v/>
      </c>
      <c r="U62" s="40" t="str">
        <f>IF(AND(M62=1,ISNUMBER(H62)),H62-G62,"")</f>
        <v/>
      </c>
      <c r="V62" s="41" t="e">
        <f>IF(M62=1,O62,NA())</f>
        <v>#N/A</v>
      </c>
      <c r="W62" s="41" t="e">
        <f>IF(M62=1,-Q62,NA())</f>
        <v>#N/A</v>
      </c>
    </row>
    <row r="63">
      <c r="A63" s="17" t="n"/>
      <c r="B63" s="23" t="n"/>
      <c r="C63" s="25" t="n"/>
      <c r="D63" s="25" t="n"/>
      <c r="E63" s="25" t="n"/>
      <c r="F63" s="25" t="n"/>
      <c r="G63" s="35" t="n"/>
      <c r="H63" s="35" t="n"/>
      <c r="I63" s="25" t="n"/>
      <c r="J63" s="25" t="n"/>
      <c r="K63" s="36" t="str">
        <f>IF(ISNUMBER(B63),"周"&amp;CHOOSE(WEEKDAY(B63,2),"一","二","三","四","五","六","日"),"")</f>
        <v/>
      </c>
      <c r="L63" s="37" t="str">
        <f>IF(ISNUMBER(B63),DATE(YEAR(B63),MONTH(B63),1),"")</f>
        <v/>
      </c>
      <c r="M63" s="38">
        <f>IF(AND(ISNUMBER(B63),ISNUMBER(G63)),IF(AND(OR(NOT(ISNUMBER('看板'!$C$4)),B63&gt;='看板'!$C$4),OR(NOT(ISNUMBER('看板'!$E$4)),B63&lt;='看板'!$E$4),OR('看板'!$C$5="",C63='看板'!$C$5),OR('看板'!$E$5="",D63='看板'!$E$5)),1,0),0)</f>
        <v>0</v>
      </c>
      <c r="N63" s="38" t="str">
        <f>IF(M63=1,COUNTIF(M$5:M63,1),"")</f>
        <v/>
      </c>
      <c r="O63" s="39" t="str">
        <f>IF(M63=1,SUMIF(M$5:M63,1,G$5:G63),"")</f>
        <v/>
      </c>
      <c r="P63" s="39" t="str">
        <f>IF(M63=1,MAX(0,MAX(O$5:O63)),"")</f>
        <v/>
      </c>
      <c r="Q63" s="40" t="str">
        <f>IF(M63=1,P63-O63,"")</f>
        <v/>
      </c>
      <c r="R63" s="38">
        <f>IF(M63=1,IF(G63&gt;0,R62+1,0),R62)</f>
        <v>0</v>
      </c>
      <c r="S63" s="38">
        <f>IF(M63=1,IF(G63&lt;0,S62+1,0),S62)</f>
        <v>0</v>
      </c>
      <c r="T63" s="36" t="str">
        <f>IF(M63&lt;&gt;1,"",IF(R62&gt;=3,"前面连赢 3 笔以上","前面连赢 "&amp;R62&amp;" 笔"))</f>
        <v/>
      </c>
      <c r="U63" s="40" t="str">
        <f>IF(AND(M63=1,ISNUMBER(H63)),H63-G63,"")</f>
        <v/>
      </c>
      <c r="V63" s="41" t="e">
        <f>IF(M63=1,O63,NA())</f>
        <v>#N/A</v>
      </c>
      <c r="W63" s="41" t="e">
        <f>IF(M63=1,-Q63,NA())</f>
        <v>#N/A</v>
      </c>
    </row>
    <row r="64">
      <c r="A64" s="17" t="n"/>
      <c r="B64" s="23" t="n"/>
      <c r="C64" s="25" t="n"/>
      <c r="D64" s="25" t="n"/>
      <c r="E64" s="25" t="n"/>
      <c r="F64" s="25" t="n"/>
      <c r="G64" s="35" t="n"/>
      <c r="H64" s="35" t="n"/>
      <c r="I64" s="25" t="n"/>
      <c r="J64" s="25" t="n"/>
      <c r="K64" s="36" t="str">
        <f>IF(ISNUMBER(B64),"周"&amp;CHOOSE(WEEKDAY(B64,2),"一","二","三","四","五","六","日"),"")</f>
        <v/>
      </c>
      <c r="L64" s="37" t="str">
        <f>IF(ISNUMBER(B64),DATE(YEAR(B64),MONTH(B64),1),"")</f>
        <v/>
      </c>
      <c r="M64" s="38">
        <f>IF(AND(ISNUMBER(B64),ISNUMBER(G64)),IF(AND(OR(NOT(ISNUMBER('看板'!$C$4)),B64&gt;='看板'!$C$4),OR(NOT(ISNUMBER('看板'!$E$4)),B64&lt;='看板'!$E$4),OR('看板'!$C$5="",C64='看板'!$C$5),OR('看板'!$E$5="",D64='看板'!$E$5)),1,0),0)</f>
        <v>0</v>
      </c>
      <c r="N64" s="38" t="str">
        <f>IF(M64=1,COUNTIF(M$5:M64,1),"")</f>
        <v/>
      </c>
      <c r="O64" s="39" t="str">
        <f>IF(M64=1,SUMIF(M$5:M64,1,G$5:G64),"")</f>
        <v/>
      </c>
      <c r="P64" s="39" t="str">
        <f>IF(M64=1,MAX(0,MAX(O$5:O64)),"")</f>
        <v/>
      </c>
      <c r="Q64" s="40" t="str">
        <f>IF(M64=1,P64-O64,"")</f>
        <v/>
      </c>
      <c r="R64" s="38">
        <f>IF(M64=1,IF(G64&gt;0,R63+1,0),R63)</f>
        <v>0</v>
      </c>
      <c r="S64" s="38">
        <f>IF(M64=1,IF(G64&lt;0,S63+1,0),S63)</f>
        <v>0</v>
      </c>
      <c r="T64" s="36" t="str">
        <f>IF(M64&lt;&gt;1,"",IF(R63&gt;=3,"前面连赢 3 笔以上","前面连赢 "&amp;R63&amp;" 笔"))</f>
        <v/>
      </c>
      <c r="U64" s="40" t="str">
        <f>IF(AND(M64=1,ISNUMBER(H64)),H64-G64,"")</f>
        <v/>
      </c>
      <c r="V64" s="41" t="e">
        <f>IF(M64=1,O64,NA())</f>
        <v>#N/A</v>
      </c>
      <c r="W64" s="41" t="e">
        <f>IF(M64=1,-Q64,NA())</f>
        <v>#N/A</v>
      </c>
    </row>
    <row r="65">
      <c r="A65" s="17" t="n"/>
      <c r="B65" s="23" t="n"/>
      <c r="C65" s="25" t="n"/>
      <c r="D65" s="25" t="n"/>
      <c r="E65" s="25" t="n"/>
      <c r="F65" s="25" t="n"/>
      <c r="G65" s="35" t="n"/>
      <c r="H65" s="35" t="n"/>
      <c r="I65" s="25" t="n"/>
      <c r="J65" s="25" t="n"/>
      <c r="K65" s="36" t="str">
        <f>IF(ISNUMBER(B65),"周"&amp;CHOOSE(WEEKDAY(B65,2),"一","二","三","四","五","六","日"),"")</f>
        <v/>
      </c>
      <c r="L65" s="37" t="str">
        <f>IF(ISNUMBER(B65),DATE(YEAR(B65),MONTH(B65),1),"")</f>
        <v/>
      </c>
      <c r="M65" s="38">
        <f>IF(AND(ISNUMBER(B65),ISNUMBER(G65)),IF(AND(OR(NOT(ISNUMBER('看板'!$C$4)),B65&gt;='看板'!$C$4),OR(NOT(ISNUMBER('看板'!$E$4)),B65&lt;='看板'!$E$4),OR('看板'!$C$5="",C65='看板'!$C$5),OR('看板'!$E$5="",D65='看板'!$E$5)),1,0),0)</f>
        <v>0</v>
      </c>
      <c r="N65" s="38" t="str">
        <f>IF(M65=1,COUNTIF(M$5:M65,1),"")</f>
        <v/>
      </c>
      <c r="O65" s="39" t="str">
        <f>IF(M65=1,SUMIF(M$5:M65,1,G$5:G65),"")</f>
        <v/>
      </c>
      <c r="P65" s="39" t="str">
        <f>IF(M65=1,MAX(0,MAX(O$5:O65)),"")</f>
        <v/>
      </c>
      <c r="Q65" s="40" t="str">
        <f>IF(M65=1,P65-O65,"")</f>
        <v/>
      </c>
      <c r="R65" s="38">
        <f>IF(M65=1,IF(G65&gt;0,R64+1,0),R64)</f>
        <v>0</v>
      </c>
      <c r="S65" s="38">
        <f>IF(M65=1,IF(G65&lt;0,S64+1,0),S64)</f>
        <v>0</v>
      </c>
      <c r="T65" s="36" t="str">
        <f>IF(M65&lt;&gt;1,"",IF(R64&gt;=3,"前面连赢 3 笔以上","前面连赢 "&amp;R64&amp;" 笔"))</f>
        <v/>
      </c>
      <c r="U65" s="40" t="str">
        <f>IF(AND(M65=1,ISNUMBER(H65)),H65-G65,"")</f>
        <v/>
      </c>
      <c r="V65" s="41" t="e">
        <f>IF(M65=1,O65,NA())</f>
        <v>#N/A</v>
      </c>
      <c r="W65" s="41" t="e">
        <f>IF(M65=1,-Q65,NA())</f>
        <v>#N/A</v>
      </c>
    </row>
    <row r="66">
      <c r="A66" s="17" t="n"/>
      <c r="B66" s="23" t="n"/>
      <c r="C66" s="25" t="n"/>
      <c r="D66" s="25" t="n"/>
      <c r="E66" s="25" t="n"/>
      <c r="F66" s="25" t="n"/>
      <c r="G66" s="35" t="n"/>
      <c r="H66" s="35" t="n"/>
      <c r="I66" s="25" t="n"/>
      <c r="J66" s="25" t="n"/>
      <c r="K66" s="36" t="str">
        <f>IF(ISNUMBER(B66),"周"&amp;CHOOSE(WEEKDAY(B66,2),"一","二","三","四","五","六","日"),"")</f>
        <v/>
      </c>
      <c r="L66" s="37" t="str">
        <f>IF(ISNUMBER(B66),DATE(YEAR(B66),MONTH(B66),1),"")</f>
        <v/>
      </c>
      <c r="M66" s="38">
        <f>IF(AND(ISNUMBER(B66),ISNUMBER(G66)),IF(AND(OR(NOT(ISNUMBER('看板'!$C$4)),B66&gt;='看板'!$C$4),OR(NOT(ISNUMBER('看板'!$E$4)),B66&lt;='看板'!$E$4),OR('看板'!$C$5="",C66='看板'!$C$5),OR('看板'!$E$5="",D66='看板'!$E$5)),1,0),0)</f>
        <v>0</v>
      </c>
      <c r="N66" s="38" t="str">
        <f>IF(M66=1,COUNTIF(M$5:M66,1),"")</f>
        <v/>
      </c>
      <c r="O66" s="39" t="str">
        <f>IF(M66=1,SUMIF(M$5:M66,1,G$5:G66),"")</f>
        <v/>
      </c>
      <c r="P66" s="39" t="str">
        <f>IF(M66=1,MAX(0,MAX(O$5:O66)),"")</f>
        <v/>
      </c>
      <c r="Q66" s="40" t="str">
        <f>IF(M66=1,P66-O66,"")</f>
        <v/>
      </c>
      <c r="R66" s="38">
        <f>IF(M66=1,IF(G66&gt;0,R65+1,0),R65)</f>
        <v>0</v>
      </c>
      <c r="S66" s="38">
        <f>IF(M66=1,IF(G66&lt;0,S65+1,0),S65)</f>
        <v>0</v>
      </c>
      <c r="T66" s="36" t="str">
        <f>IF(M66&lt;&gt;1,"",IF(R65&gt;=3,"前面连赢 3 笔以上","前面连赢 "&amp;R65&amp;" 笔"))</f>
        <v/>
      </c>
      <c r="U66" s="40" t="str">
        <f>IF(AND(M66=1,ISNUMBER(H66)),H66-G66,"")</f>
        <v/>
      </c>
      <c r="V66" s="41" t="e">
        <f>IF(M66=1,O66,NA())</f>
        <v>#N/A</v>
      </c>
      <c r="W66" s="41" t="e">
        <f>IF(M66=1,-Q66,NA())</f>
        <v>#N/A</v>
      </c>
    </row>
    <row r="67">
      <c r="A67" s="17" t="n"/>
      <c r="B67" s="23" t="n"/>
      <c r="C67" s="25" t="n"/>
      <c r="D67" s="25" t="n"/>
      <c r="E67" s="25" t="n"/>
      <c r="F67" s="25" t="n"/>
      <c r="G67" s="35" t="n"/>
      <c r="H67" s="35" t="n"/>
      <c r="I67" s="25" t="n"/>
      <c r="J67" s="25" t="n"/>
      <c r="K67" s="36" t="str">
        <f>IF(ISNUMBER(B67),"周"&amp;CHOOSE(WEEKDAY(B67,2),"一","二","三","四","五","六","日"),"")</f>
        <v/>
      </c>
      <c r="L67" s="37" t="str">
        <f>IF(ISNUMBER(B67),DATE(YEAR(B67),MONTH(B67),1),"")</f>
        <v/>
      </c>
      <c r="M67" s="38">
        <f>IF(AND(ISNUMBER(B67),ISNUMBER(G67)),IF(AND(OR(NOT(ISNUMBER('看板'!$C$4)),B67&gt;='看板'!$C$4),OR(NOT(ISNUMBER('看板'!$E$4)),B67&lt;='看板'!$E$4),OR('看板'!$C$5="",C67='看板'!$C$5),OR('看板'!$E$5="",D67='看板'!$E$5)),1,0),0)</f>
        <v>0</v>
      </c>
      <c r="N67" s="38" t="str">
        <f>IF(M67=1,COUNTIF(M$5:M67,1),"")</f>
        <v/>
      </c>
      <c r="O67" s="39" t="str">
        <f>IF(M67=1,SUMIF(M$5:M67,1,G$5:G67),"")</f>
        <v/>
      </c>
      <c r="P67" s="39" t="str">
        <f>IF(M67=1,MAX(0,MAX(O$5:O67)),"")</f>
        <v/>
      </c>
      <c r="Q67" s="40" t="str">
        <f>IF(M67=1,P67-O67,"")</f>
        <v/>
      </c>
      <c r="R67" s="38">
        <f>IF(M67=1,IF(G67&gt;0,R66+1,0),R66)</f>
        <v>0</v>
      </c>
      <c r="S67" s="38">
        <f>IF(M67=1,IF(G67&lt;0,S66+1,0),S66)</f>
        <v>0</v>
      </c>
      <c r="T67" s="36" t="str">
        <f>IF(M67&lt;&gt;1,"",IF(R66&gt;=3,"前面连赢 3 笔以上","前面连赢 "&amp;R66&amp;" 笔"))</f>
        <v/>
      </c>
      <c r="U67" s="40" t="str">
        <f>IF(AND(M67=1,ISNUMBER(H67)),H67-G67,"")</f>
        <v/>
      </c>
      <c r="V67" s="41" t="e">
        <f>IF(M67=1,O67,NA())</f>
        <v>#N/A</v>
      </c>
      <c r="W67" s="41" t="e">
        <f>IF(M67=1,-Q67,NA())</f>
        <v>#N/A</v>
      </c>
    </row>
    <row r="68">
      <c r="A68" s="17" t="n"/>
      <c r="B68" s="23" t="n"/>
      <c r="C68" s="25" t="n"/>
      <c r="D68" s="25" t="n"/>
      <c r="E68" s="25" t="n"/>
      <c r="F68" s="25" t="n"/>
      <c r="G68" s="35" t="n"/>
      <c r="H68" s="35" t="n"/>
      <c r="I68" s="25" t="n"/>
      <c r="J68" s="25" t="n"/>
      <c r="K68" s="36" t="str">
        <f>IF(ISNUMBER(B68),"周"&amp;CHOOSE(WEEKDAY(B68,2),"一","二","三","四","五","六","日"),"")</f>
        <v/>
      </c>
      <c r="L68" s="37" t="str">
        <f>IF(ISNUMBER(B68),DATE(YEAR(B68),MONTH(B68),1),"")</f>
        <v/>
      </c>
      <c r="M68" s="38">
        <f>IF(AND(ISNUMBER(B68),ISNUMBER(G68)),IF(AND(OR(NOT(ISNUMBER('看板'!$C$4)),B68&gt;='看板'!$C$4),OR(NOT(ISNUMBER('看板'!$E$4)),B68&lt;='看板'!$E$4),OR('看板'!$C$5="",C68='看板'!$C$5),OR('看板'!$E$5="",D68='看板'!$E$5)),1,0),0)</f>
        <v>0</v>
      </c>
      <c r="N68" s="38" t="str">
        <f>IF(M68=1,COUNTIF(M$5:M68,1),"")</f>
        <v/>
      </c>
      <c r="O68" s="39" t="str">
        <f>IF(M68=1,SUMIF(M$5:M68,1,G$5:G68),"")</f>
        <v/>
      </c>
      <c r="P68" s="39" t="str">
        <f>IF(M68=1,MAX(0,MAX(O$5:O68)),"")</f>
        <v/>
      </c>
      <c r="Q68" s="40" t="str">
        <f>IF(M68=1,P68-O68,"")</f>
        <v/>
      </c>
      <c r="R68" s="38">
        <f>IF(M68=1,IF(G68&gt;0,R67+1,0),R67)</f>
        <v>0</v>
      </c>
      <c r="S68" s="38">
        <f>IF(M68=1,IF(G68&lt;0,S67+1,0),S67)</f>
        <v>0</v>
      </c>
      <c r="T68" s="36" t="str">
        <f>IF(M68&lt;&gt;1,"",IF(R67&gt;=3,"前面连赢 3 笔以上","前面连赢 "&amp;R67&amp;" 笔"))</f>
        <v/>
      </c>
      <c r="U68" s="40" t="str">
        <f>IF(AND(M68=1,ISNUMBER(H68)),H68-G68,"")</f>
        <v/>
      </c>
      <c r="V68" s="41" t="e">
        <f>IF(M68=1,O68,NA())</f>
        <v>#N/A</v>
      </c>
      <c r="W68" s="41" t="e">
        <f>IF(M68=1,-Q68,NA())</f>
        <v>#N/A</v>
      </c>
    </row>
    <row r="69">
      <c r="A69" s="17" t="n"/>
      <c r="B69" s="23" t="n"/>
      <c r="C69" s="25" t="n"/>
      <c r="D69" s="25" t="n"/>
      <c r="E69" s="25" t="n"/>
      <c r="F69" s="25" t="n"/>
      <c r="G69" s="35" t="n"/>
      <c r="H69" s="35" t="n"/>
      <c r="I69" s="25" t="n"/>
      <c r="J69" s="25" t="n"/>
      <c r="K69" s="36" t="str">
        <f>IF(ISNUMBER(B69),"周"&amp;CHOOSE(WEEKDAY(B69,2),"一","二","三","四","五","六","日"),"")</f>
        <v/>
      </c>
      <c r="L69" s="37" t="str">
        <f>IF(ISNUMBER(B69),DATE(YEAR(B69),MONTH(B69),1),"")</f>
        <v/>
      </c>
      <c r="M69" s="38">
        <f>IF(AND(ISNUMBER(B69),ISNUMBER(G69)),IF(AND(OR(NOT(ISNUMBER('看板'!$C$4)),B69&gt;='看板'!$C$4),OR(NOT(ISNUMBER('看板'!$E$4)),B69&lt;='看板'!$E$4),OR('看板'!$C$5="",C69='看板'!$C$5),OR('看板'!$E$5="",D69='看板'!$E$5)),1,0),0)</f>
        <v>0</v>
      </c>
      <c r="N69" s="38" t="str">
        <f>IF(M69=1,COUNTIF(M$5:M69,1),"")</f>
        <v/>
      </c>
      <c r="O69" s="39" t="str">
        <f>IF(M69=1,SUMIF(M$5:M69,1,G$5:G69),"")</f>
        <v/>
      </c>
      <c r="P69" s="39" t="str">
        <f>IF(M69=1,MAX(0,MAX(O$5:O69)),"")</f>
        <v/>
      </c>
      <c r="Q69" s="40" t="str">
        <f>IF(M69=1,P69-O69,"")</f>
        <v/>
      </c>
      <c r="R69" s="38">
        <f>IF(M69=1,IF(G69&gt;0,R68+1,0),R68)</f>
        <v>0</v>
      </c>
      <c r="S69" s="38">
        <f>IF(M69=1,IF(G69&lt;0,S68+1,0),S68)</f>
        <v>0</v>
      </c>
      <c r="T69" s="36" t="str">
        <f>IF(M69&lt;&gt;1,"",IF(R68&gt;=3,"前面连赢 3 笔以上","前面连赢 "&amp;R68&amp;" 笔"))</f>
        <v/>
      </c>
      <c r="U69" s="40" t="str">
        <f>IF(AND(M69=1,ISNUMBER(H69)),H69-G69,"")</f>
        <v/>
      </c>
      <c r="V69" s="41" t="e">
        <f>IF(M69=1,O69,NA())</f>
        <v>#N/A</v>
      </c>
      <c r="W69" s="41" t="e">
        <f>IF(M69=1,-Q69,NA())</f>
        <v>#N/A</v>
      </c>
    </row>
    <row r="70">
      <c r="A70" s="17" t="n"/>
      <c r="B70" s="23" t="n"/>
      <c r="C70" s="25" t="n"/>
      <c r="D70" s="25" t="n"/>
      <c r="E70" s="25" t="n"/>
      <c r="F70" s="25" t="n"/>
      <c r="G70" s="35" t="n"/>
      <c r="H70" s="35" t="n"/>
      <c r="I70" s="25" t="n"/>
      <c r="J70" s="25" t="n"/>
      <c r="K70" s="36" t="str">
        <f>IF(ISNUMBER(B70),"周"&amp;CHOOSE(WEEKDAY(B70,2),"一","二","三","四","五","六","日"),"")</f>
        <v/>
      </c>
      <c r="L70" s="37" t="str">
        <f>IF(ISNUMBER(B70),DATE(YEAR(B70),MONTH(B70),1),"")</f>
        <v/>
      </c>
      <c r="M70" s="38">
        <f>IF(AND(ISNUMBER(B70),ISNUMBER(G70)),IF(AND(OR(NOT(ISNUMBER('看板'!$C$4)),B70&gt;='看板'!$C$4),OR(NOT(ISNUMBER('看板'!$E$4)),B70&lt;='看板'!$E$4),OR('看板'!$C$5="",C70='看板'!$C$5),OR('看板'!$E$5="",D70='看板'!$E$5)),1,0),0)</f>
        <v>0</v>
      </c>
      <c r="N70" s="38" t="str">
        <f>IF(M70=1,COUNTIF(M$5:M70,1),"")</f>
        <v/>
      </c>
      <c r="O70" s="39" t="str">
        <f>IF(M70=1,SUMIF(M$5:M70,1,G$5:G70),"")</f>
        <v/>
      </c>
      <c r="P70" s="39" t="str">
        <f>IF(M70=1,MAX(0,MAX(O$5:O70)),"")</f>
        <v/>
      </c>
      <c r="Q70" s="40" t="str">
        <f>IF(M70=1,P70-O70,"")</f>
        <v/>
      </c>
      <c r="R70" s="38">
        <f>IF(M70=1,IF(G70&gt;0,R69+1,0),R69)</f>
        <v>0</v>
      </c>
      <c r="S70" s="38">
        <f>IF(M70=1,IF(G70&lt;0,S69+1,0),S69)</f>
        <v>0</v>
      </c>
      <c r="T70" s="36" t="str">
        <f>IF(M70&lt;&gt;1,"",IF(R69&gt;=3,"前面连赢 3 笔以上","前面连赢 "&amp;R69&amp;" 笔"))</f>
        <v/>
      </c>
      <c r="U70" s="40" t="str">
        <f>IF(AND(M70=1,ISNUMBER(H70)),H70-G70,"")</f>
        <v/>
      </c>
      <c r="V70" s="41" t="e">
        <f>IF(M70=1,O70,NA())</f>
        <v>#N/A</v>
      </c>
      <c r="W70" s="41" t="e">
        <f>IF(M70=1,-Q70,NA())</f>
        <v>#N/A</v>
      </c>
    </row>
    <row r="71">
      <c r="A71" s="17" t="n"/>
      <c r="B71" s="23" t="n"/>
      <c r="C71" s="25" t="n"/>
      <c r="D71" s="25" t="n"/>
      <c r="E71" s="25" t="n"/>
      <c r="F71" s="25" t="n"/>
      <c r="G71" s="35" t="n"/>
      <c r="H71" s="35" t="n"/>
      <c r="I71" s="25" t="n"/>
      <c r="J71" s="25" t="n"/>
      <c r="K71" s="36" t="str">
        <f>IF(ISNUMBER(B71),"周"&amp;CHOOSE(WEEKDAY(B71,2),"一","二","三","四","五","六","日"),"")</f>
        <v/>
      </c>
      <c r="L71" s="37" t="str">
        <f>IF(ISNUMBER(B71),DATE(YEAR(B71),MONTH(B71),1),"")</f>
        <v/>
      </c>
      <c r="M71" s="38">
        <f>IF(AND(ISNUMBER(B71),ISNUMBER(G71)),IF(AND(OR(NOT(ISNUMBER('看板'!$C$4)),B71&gt;='看板'!$C$4),OR(NOT(ISNUMBER('看板'!$E$4)),B71&lt;='看板'!$E$4),OR('看板'!$C$5="",C71='看板'!$C$5),OR('看板'!$E$5="",D71='看板'!$E$5)),1,0),0)</f>
        <v>0</v>
      </c>
      <c r="N71" s="38" t="str">
        <f>IF(M71=1,COUNTIF(M$5:M71,1),"")</f>
        <v/>
      </c>
      <c r="O71" s="39" t="str">
        <f>IF(M71=1,SUMIF(M$5:M71,1,G$5:G71),"")</f>
        <v/>
      </c>
      <c r="P71" s="39" t="str">
        <f>IF(M71=1,MAX(0,MAX(O$5:O71)),"")</f>
        <v/>
      </c>
      <c r="Q71" s="40" t="str">
        <f>IF(M71=1,P71-O71,"")</f>
        <v/>
      </c>
      <c r="R71" s="38">
        <f>IF(M71=1,IF(G71&gt;0,R70+1,0),R70)</f>
        <v>0</v>
      </c>
      <c r="S71" s="38">
        <f>IF(M71=1,IF(G71&lt;0,S70+1,0),S70)</f>
        <v>0</v>
      </c>
      <c r="T71" s="36" t="str">
        <f>IF(M71&lt;&gt;1,"",IF(R70&gt;=3,"前面连赢 3 笔以上","前面连赢 "&amp;R70&amp;" 笔"))</f>
        <v/>
      </c>
      <c r="U71" s="40" t="str">
        <f>IF(AND(M71=1,ISNUMBER(H71)),H71-G71,"")</f>
        <v/>
      </c>
      <c r="V71" s="41" t="e">
        <f>IF(M71=1,O71,NA())</f>
        <v>#N/A</v>
      </c>
      <c r="W71" s="41" t="e">
        <f>IF(M71=1,-Q71,NA())</f>
        <v>#N/A</v>
      </c>
    </row>
    <row r="72">
      <c r="A72" s="17" t="n"/>
      <c r="B72" s="23" t="n"/>
      <c r="C72" s="25" t="n"/>
      <c r="D72" s="25" t="n"/>
      <c r="E72" s="25" t="n"/>
      <c r="F72" s="25" t="n"/>
      <c r="G72" s="35" t="n"/>
      <c r="H72" s="35" t="n"/>
      <c r="I72" s="25" t="n"/>
      <c r="J72" s="25" t="n"/>
      <c r="K72" s="36" t="str">
        <f>IF(ISNUMBER(B72),"周"&amp;CHOOSE(WEEKDAY(B72,2),"一","二","三","四","五","六","日"),"")</f>
        <v/>
      </c>
      <c r="L72" s="37" t="str">
        <f>IF(ISNUMBER(B72),DATE(YEAR(B72),MONTH(B72),1),"")</f>
        <v/>
      </c>
      <c r="M72" s="38">
        <f>IF(AND(ISNUMBER(B72),ISNUMBER(G72)),IF(AND(OR(NOT(ISNUMBER('看板'!$C$4)),B72&gt;='看板'!$C$4),OR(NOT(ISNUMBER('看板'!$E$4)),B72&lt;='看板'!$E$4),OR('看板'!$C$5="",C72='看板'!$C$5),OR('看板'!$E$5="",D72='看板'!$E$5)),1,0),0)</f>
        <v>0</v>
      </c>
      <c r="N72" s="38" t="str">
        <f>IF(M72=1,COUNTIF(M$5:M72,1),"")</f>
        <v/>
      </c>
      <c r="O72" s="39" t="str">
        <f>IF(M72=1,SUMIF(M$5:M72,1,G$5:G72),"")</f>
        <v/>
      </c>
      <c r="P72" s="39" t="str">
        <f>IF(M72=1,MAX(0,MAX(O$5:O72)),"")</f>
        <v/>
      </c>
      <c r="Q72" s="40" t="str">
        <f>IF(M72=1,P72-O72,"")</f>
        <v/>
      </c>
      <c r="R72" s="38">
        <f>IF(M72=1,IF(G72&gt;0,R71+1,0),R71)</f>
        <v>0</v>
      </c>
      <c r="S72" s="38">
        <f>IF(M72=1,IF(G72&lt;0,S71+1,0),S71)</f>
        <v>0</v>
      </c>
      <c r="T72" s="36" t="str">
        <f>IF(M72&lt;&gt;1,"",IF(R71&gt;=3,"前面连赢 3 笔以上","前面连赢 "&amp;R71&amp;" 笔"))</f>
        <v/>
      </c>
      <c r="U72" s="40" t="str">
        <f>IF(AND(M72=1,ISNUMBER(H72)),H72-G72,"")</f>
        <v/>
      </c>
      <c r="V72" s="41" t="e">
        <f>IF(M72=1,O72,NA())</f>
        <v>#N/A</v>
      </c>
      <c r="W72" s="41" t="e">
        <f>IF(M72=1,-Q72,NA())</f>
        <v>#N/A</v>
      </c>
    </row>
    <row r="73">
      <c r="A73" s="17" t="n"/>
      <c r="B73" s="23" t="n"/>
      <c r="C73" s="25" t="n"/>
      <c r="D73" s="25" t="n"/>
      <c r="E73" s="25" t="n"/>
      <c r="F73" s="25" t="n"/>
      <c r="G73" s="35" t="n"/>
      <c r="H73" s="35" t="n"/>
      <c r="I73" s="25" t="n"/>
      <c r="J73" s="25" t="n"/>
      <c r="K73" s="36" t="str">
        <f>IF(ISNUMBER(B73),"周"&amp;CHOOSE(WEEKDAY(B73,2),"一","二","三","四","五","六","日"),"")</f>
        <v/>
      </c>
      <c r="L73" s="37" t="str">
        <f>IF(ISNUMBER(B73),DATE(YEAR(B73),MONTH(B73),1),"")</f>
        <v/>
      </c>
      <c r="M73" s="38">
        <f>IF(AND(ISNUMBER(B73),ISNUMBER(G73)),IF(AND(OR(NOT(ISNUMBER('看板'!$C$4)),B73&gt;='看板'!$C$4),OR(NOT(ISNUMBER('看板'!$E$4)),B73&lt;='看板'!$E$4),OR('看板'!$C$5="",C73='看板'!$C$5),OR('看板'!$E$5="",D73='看板'!$E$5)),1,0),0)</f>
        <v>0</v>
      </c>
      <c r="N73" s="38" t="str">
        <f>IF(M73=1,COUNTIF(M$5:M73,1),"")</f>
        <v/>
      </c>
      <c r="O73" s="39" t="str">
        <f>IF(M73=1,SUMIF(M$5:M73,1,G$5:G73),"")</f>
        <v/>
      </c>
      <c r="P73" s="39" t="str">
        <f>IF(M73=1,MAX(0,MAX(O$5:O73)),"")</f>
        <v/>
      </c>
      <c r="Q73" s="40" t="str">
        <f>IF(M73=1,P73-O73,"")</f>
        <v/>
      </c>
      <c r="R73" s="38">
        <f>IF(M73=1,IF(G73&gt;0,R72+1,0),R72)</f>
        <v>0</v>
      </c>
      <c r="S73" s="38">
        <f>IF(M73=1,IF(G73&lt;0,S72+1,0),S72)</f>
        <v>0</v>
      </c>
      <c r="T73" s="36" t="str">
        <f>IF(M73&lt;&gt;1,"",IF(R72&gt;=3,"前面连赢 3 笔以上","前面连赢 "&amp;R72&amp;" 笔"))</f>
        <v/>
      </c>
      <c r="U73" s="40" t="str">
        <f>IF(AND(M73=1,ISNUMBER(H73)),H73-G73,"")</f>
        <v/>
      </c>
      <c r="V73" s="41" t="e">
        <f>IF(M73=1,O73,NA())</f>
        <v>#N/A</v>
      </c>
      <c r="W73" s="41" t="e">
        <f>IF(M73=1,-Q73,NA())</f>
        <v>#N/A</v>
      </c>
    </row>
    <row r="74">
      <c r="A74" s="17" t="n"/>
      <c r="B74" s="23" t="n"/>
      <c r="C74" s="25" t="n"/>
      <c r="D74" s="25" t="n"/>
      <c r="E74" s="25" t="n"/>
      <c r="F74" s="25" t="n"/>
      <c r="G74" s="35" t="n"/>
      <c r="H74" s="35" t="n"/>
      <c r="I74" s="25" t="n"/>
      <c r="J74" s="25" t="n"/>
      <c r="K74" s="36" t="str">
        <f>IF(ISNUMBER(B74),"周"&amp;CHOOSE(WEEKDAY(B74,2),"一","二","三","四","五","六","日"),"")</f>
        <v/>
      </c>
      <c r="L74" s="37" t="str">
        <f>IF(ISNUMBER(B74),DATE(YEAR(B74),MONTH(B74),1),"")</f>
        <v/>
      </c>
      <c r="M74" s="38">
        <f>IF(AND(ISNUMBER(B74),ISNUMBER(G74)),IF(AND(OR(NOT(ISNUMBER('看板'!$C$4)),B74&gt;='看板'!$C$4),OR(NOT(ISNUMBER('看板'!$E$4)),B74&lt;='看板'!$E$4),OR('看板'!$C$5="",C74='看板'!$C$5),OR('看板'!$E$5="",D74='看板'!$E$5)),1,0),0)</f>
        <v>0</v>
      </c>
      <c r="N74" s="38" t="str">
        <f>IF(M74=1,COUNTIF(M$5:M74,1),"")</f>
        <v/>
      </c>
      <c r="O74" s="39" t="str">
        <f>IF(M74=1,SUMIF(M$5:M74,1,G$5:G74),"")</f>
        <v/>
      </c>
      <c r="P74" s="39" t="str">
        <f>IF(M74=1,MAX(0,MAX(O$5:O74)),"")</f>
        <v/>
      </c>
      <c r="Q74" s="40" t="str">
        <f>IF(M74=1,P74-O74,"")</f>
        <v/>
      </c>
      <c r="R74" s="38">
        <f>IF(M74=1,IF(G74&gt;0,R73+1,0),R73)</f>
        <v>0</v>
      </c>
      <c r="S74" s="38">
        <f>IF(M74=1,IF(G74&lt;0,S73+1,0),S73)</f>
        <v>0</v>
      </c>
      <c r="T74" s="36" t="str">
        <f>IF(M74&lt;&gt;1,"",IF(R73&gt;=3,"前面连赢 3 笔以上","前面连赢 "&amp;R73&amp;" 笔"))</f>
        <v/>
      </c>
      <c r="U74" s="40" t="str">
        <f>IF(AND(M74=1,ISNUMBER(H74)),H74-G74,"")</f>
        <v/>
      </c>
      <c r="V74" s="41" t="e">
        <f>IF(M74=1,O74,NA())</f>
        <v>#N/A</v>
      </c>
      <c r="W74" s="41" t="e">
        <f>IF(M74=1,-Q74,NA())</f>
        <v>#N/A</v>
      </c>
    </row>
    <row r="75">
      <c r="A75" s="17" t="n"/>
      <c r="B75" s="23" t="n"/>
      <c r="C75" s="25" t="n"/>
      <c r="D75" s="25" t="n"/>
      <c r="E75" s="25" t="n"/>
      <c r="F75" s="25" t="n"/>
      <c r="G75" s="35" t="n"/>
      <c r="H75" s="35" t="n"/>
      <c r="I75" s="25" t="n"/>
      <c r="J75" s="25" t="n"/>
      <c r="K75" s="36" t="str">
        <f>IF(ISNUMBER(B75),"周"&amp;CHOOSE(WEEKDAY(B75,2),"一","二","三","四","五","六","日"),"")</f>
        <v/>
      </c>
      <c r="L75" s="37" t="str">
        <f>IF(ISNUMBER(B75),DATE(YEAR(B75),MONTH(B75),1),"")</f>
        <v/>
      </c>
      <c r="M75" s="38">
        <f>IF(AND(ISNUMBER(B75),ISNUMBER(G75)),IF(AND(OR(NOT(ISNUMBER('看板'!$C$4)),B75&gt;='看板'!$C$4),OR(NOT(ISNUMBER('看板'!$E$4)),B75&lt;='看板'!$E$4),OR('看板'!$C$5="",C75='看板'!$C$5),OR('看板'!$E$5="",D75='看板'!$E$5)),1,0),0)</f>
        <v>0</v>
      </c>
      <c r="N75" s="38" t="str">
        <f>IF(M75=1,COUNTIF(M$5:M75,1),"")</f>
        <v/>
      </c>
      <c r="O75" s="39" t="str">
        <f>IF(M75=1,SUMIF(M$5:M75,1,G$5:G75),"")</f>
        <v/>
      </c>
      <c r="P75" s="39" t="str">
        <f>IF(M75=1,MAX(0,MAX(O$5:O75)),"")</f>
        <v/>
      </c>
      <c r="Q75" s="40" t="str">
        <f>IF(M75=1,P75-O75,"")</f>
        <v/>
      </c>
      <c r="R75" s="38">
        <f>IF(M75=1,IF(G75&gt;0,R74+1,0),R74)</f>
        <v>0</v>
      </c>
      <c r="S75" s="38">
        <f>IF(M75=1,IF(G75&lt;0,S74+1,0),S74)</f>
        <v>0</v>
      </c>
      <c r="T75" s="36" t="str">
        <f>IF(M75&lt;&gt;1,"",IF(R74&gt;=3,"前面连赢 3 笔以上","前面连赢 "&amp;R74&amp;" 笔"))</f>
        <v/>
      </c>
      <c r="U75" s="40" t="str">
        <f>IF(AND(M75=1,ISNUMBER(H75)),H75-G75,"")</f>
        <v/>
      </c>
      <c r="V75" s="41" t="e">
        <f>IF(M75=1,O75,NA())</f>
        <v>#N/A</v>
      </c>
      <c r="W75" s="41" t="e">
        <f>IF(M75=1,-Q75,NA())</f>
        <v>#N/A</v>
      </c>
    </row>
    <row r="76">
      <c r="A76" s="17" t="n"/>
      <c r="B76" s="23" t="n"/>
      <c r="C76" s="25" t="n"/>
      <c r="D76" s="25" t="n"/>
      <c r="E76" s="25" t="n"/>
      <c r="F76" s="25" t="n"/>
      <c r="G76" s="35" t="n"/>
      <c r="H76" s="35" t="n"/>
      <c r="I76" s="25" t="n"/>
      <c r="J76" s="25" t="n"/>
      <c r="K76" s="36" t="str">
        <f>IF(ISNUMBER(B76),"周"&amp;CHOOSE(WEEKDAY(B76,2),"一","二","三","四","五","六","日"),"")</f>
        <v/>
      </c>
      <c r="L76" s="37" t="str">
        <f>IF(ISNUMBER(B76),DATE(YEAR(B76),MONTH(B76),1),"")</f>
        <v/>
      </c>
      <c r="M76" s="38">
        <f>IF(AND(ISNUMBER(B76),ISNUMBER(G76)),IF(AND(OR(NOT(ISNUMBER('看板'!$C$4)),B76&gt;='看板'!$C$4),OR(NOT(ISNUMBER('看板'!$E$4)),B76&lt;='看板'!$E$4),OR('看板'!$C$5="",C76='看板'!$C$5),OR('看板'!$E$5="",D76='看板'!$E$5)),1,0),0)</f>
        <v>0</v>
      </c>
      <c r="N76" s="38" t="str">
        <f>IF(M76=1,COUNTIF(M$5:M76,1),"")</f>
        <v/>
      </c>
      <c r="O76" s="39" t="str">
        <f>IF(M76=1,SUMIF(M$5:M76,1,G$5:G76),"")</f>
        <v/>
      </c>
      <c r="P76" s="39" t="str">
        <f>IF(M76=1,MAX(0,MAX(O$5:O76)),"")</f>
        <v/>
      </c>
      <c r="Q76" s="40" t="str">
        <f>IF(M76=1,P76-O76,"")</f>
        <v/>
      </c>
      <c r="R76" s="38">
        <f>IF(M76=1,IF(G76&gt;0,R75+1,0),R75)</f>
        <v>0</v>
      </c>
      <c r="S76" s="38">
        <f>IF(M76=1,IF(G76&lt;0,S75+1,0),S75)</f>
        <v>0</v>
      </c>
      <c r="T76" s="36" t="str">
        <f>IF(M76&lt;&gt;1,"",IF(R75&gt;=3,"前面连赢 3 笔以上","前面连赢 "&amp;R75&amp;" 笔"))</f>
        <v/>
      </c>
      <c r="U76" s="40" t="str">
        <f>IF(AND(M76=1,ISNUMBER(H76)),H76-G76,"")</f>
        <v/>
      </c>
      <c r="V76" s="41" t="e">
        <f>IF(M76=1,O76,NA())</f>
        <v>#N/A</v>
      </c>
      <c r="W76" s="41" t="e">
        <f>IF(M76=1,-Q76,NA())</f>
        <v>#N/A</v>
      </c>
    </row>
    <row r="77">
      <c r="A77" s="17" t="n"/>
      <c r="B77" s="23" t="n"/>
      <c r="C77" s="25" t="n"/>
      <c r="D77" s="25" t="n"/>
      <c r="E77" s="25" t="n"/>
      <c r="F77" s="25" t="n"/>
      <c r="G77" s="35" t="n"/>
      <c r="H77" s="35" t="n"/>
      <c r="I77" s="25" t="n"/>
      <c r="J77" s="25" t="n"/>
      <c r="K77" s="36" t="str">
        <f>IF(ISNUMBER(B77),"周"&amp;CHOOSE(WEEKDAY(B77,2),"一","二","三","四","五","六","日"),"")</f>
        <v/>
      </c>
      <c r="L77" s="37" t="str">
        <f>IF(ISNUMBER(B77),DATE(YEAR(B77),MONTH(B77),1),"")</f>
        <v/>
      </c>
      <c r="M77" s="38">
        <f>IF(AND(ISNUMBER(B77),ISNUMBER(G77)),IF(AND(OR(NOT(ISNUMBER('看板'!$C$4)),B77&gt;='看板'!$C$4),OR(NOT(ISNUMBER('看板'!$E$4)),B77&lt;='看板'!$E$4),OR('看板'!$C$5="",C77='看板'!$C$5),OR('看板'!$E$5="",D77='看板'!$E$5)),1,0),0)</f>
        <v>0</v>
      </c>
      <c r="N77" s="38" t="str">
        <f>IF(M77=1,COUNTIF(M$5:M77,1),"")</f>
        <v/>
      </c>
      <c r="O77" s="39" t="str">
        <f>IF(M77=1,SUMIF(M$5:M77,1,G$5:G77),"")</f>
        <v/>
      </c>
      <c r="P77" s="39" t="str">
        <f>IF(M77=1,MAX(0,MAX(O$5:O77)),"")</f>
        <v/>
      </c>
      <c r="Q77" s="40" t="str">
        <f>IF(M77=1,P77-O77,"")</f>
        <v/>
      </c>
      <c r="R77" s="38">
        <f>IF(M77=1,IF(G77&gt;0,R76+1,0),R76)</f>
        <v>0</v>
      </c>
      <c r="S77" s="38">
        <f>IF(M77=1,IF(G77&lt;0,S76+1,0),S76)</f>
        <v>0</v>
      </c>
      <c r="T77" s="36" t="str">
        <f>IF(M77&lt;&gt;1,"",IF(R76&gt;=3,"前面连赢 3 笔以上","前面连赢 "&amp;R76&amp;" 笔"))</f>
        <v/>
      </c>
      <c r="U77" s="40" t="str">
        <f>IF(AND(M77=1,ISNUMBER(H77)),H77-G77,"")</f>
        <v/>
      </c>
      <c r="V77" s="41" t="e">
        <f>IF(M77=1,O77,NA())</f>
        <v>#N/A</v>
      </c>
      <c r="W77" s="41" t="e">
        <f>IF(M77=1,-Q77,NA())</f>
        <v>#N/A</v>
      </c>
    </row>
    <row r="78">
      <c r="A78" s="17" t="n"/>
      <c r="B78" s="23" t="n"/>
      <c r="C78" s="25" t="n"/>
      <c r="D78" s="25" t="n"/>
      <c r="E78" s="25" t="n"/>
      <c r="F78" s="25" t="n"/>
      <c r="G78" s="35" t="n"/>
      <c r="H78" s="35" t="n"/>
      <c r="I78" s="25" t="n"/>
      <c r="J78" s="25" t="n"/>
      <c r="K78" s="36" t="str">
        <f>IF(ISNUMBER(B78),"周"&amp;CHOOSE(WEEKDAY(B78,2),"一","二","三","四","五","六","日"),"")</f>
        <v/>
      </c>
      <c r="L78" s="37" t="str">
        <f>IF(ISNUMBER(B78),DATE(YEAR(B78),MONTH(B78),1),"")</f>
        <v/>
      </c>
      <c r="M78" s="38">
        <f>IF(AND(ISNUMBER(B78),ISNUMBER(G78)),IF(AND(OR(NOT(ISNUMBER('看板'!$C$4)),B78&gt;='看板'!$C$4),OR(NOT(ISNUMBER('看板'!$E$4)),B78&lt;='看板'!$E$4),OR('看板'!$C$5="",C78='看板'!$C$5),OR('看板'!$E$5="",D78='看板'!$E$5)),1,0),0)</f>
        <v>0</v>
      </c>
      <c r="N78" s="38" t="str">
        <f>IF(M78=1,COUNTIF(M$5:M78,1),"")</f>
        <v/>
      </c>
      <c r="O78" s="39" t="str">
        <f>IF(M78=1,SUMIF(M$5:M78,1,G$5:G78),"")</f>
        <v/>
      </c>
      <c r="P78" s="39" t="str">
        <f>IF(M78=1,MAX(0,MAX(O$5:O78)),"")</f>
        <v/>
      </c>
      <c r="Q78" s="40" t="str">
        <f>IF(M78=1,P78-O78,"")</f>
        <v/>
      </c>
      <c r="R78" s="38">
        <f>IF(M78=1,IF(G78&gt;0,R77+1,0),R77)</f>
        <v>0</v>
      </c>
      <c r="S78" s="38">
        <f>IF(M78=1,IF(G78&lt;0,S77+1,0),S77)</f>
        <v>0</v>
      </c>
      <c r="T78" s="36" t="str">
        <f>IF(M78&lt;&gt;1,"",IF(R77&gt;=3,"前面连赢 3 笔以上","前面连赢 "&amp;R77&amp;" 笔"))</f>
        <v/>
      </c>
      <c r="U78" s="40" t="str">
        <f>IF(AND(M78=1,ISNUMBER(H78)),H78-G78,"")</f>
        <v/>
      </c>
      <c r="V78" s="41" t="e">
        <f>IF(M78=1,O78,NA())</f>
        <v>#N/A</v>
      </c>
      <c r="W78" s="41" t="e">
        <f>IF(M78=1,-Q78,NA())</f>
        <v>#N/A</v>
      </c>
    </row>
    <row r="79">
      <c r="A79" s="17" t="n"/>
      <c r="B79" s="23" t="n"/>
      <c r="C79" s="25" t="n"/>
      <c r="D79" s="25" t="n"/>
      <c r="E79" s="25" t="n"/>
      <c r="F79" s="25" t="n"/>
      <c r="G79" s="35" t="n"/>
      <c r="H79" s="35" t="n"/>
      <c r="I79" s="25" t="n"/>
      <c r="J79" s="25" t="n"/>
      <c r="K79" s="36" t="str">
        <f>IF(ISNUMBER(B79),"周"&amp;CHOOSE(WEEKDAY(B79,2),"一","二","三","四","五","六","日"),"")</f>
        <v/>
      </c>
      <c r="L79" s="37" t="str">
        <f>IF(ISNUMBER(B79),DATE(YEAR(B79),MONTH(B79),1),"")</f>
        <v/>
      </c>
      <c r="M79" s="38">
        <f>IF(AND(ISNUMBER(B79),ISNUMBER(G79)),IF(AND(OR(NOT(ISNUMBER('看板'!$C$4)),B79&gt;='看板'!$C$4),OR(NOT(ISNUMBER('看板'!$E$4)),B79&lt;='看板'!$E$4),OR('看板'!$C$5="",C79='看板'!$C$5),OR('看板'!$E$5="",D79='看板'!$E$5)),1,0),0)</f>
        <v>0</v>
      </c>
      <c r="N79" s="38" t="str">
        <f>IF(M79=1,COUNTIF(M$5:M79,1),"")</f>
        <v/>
      </c>
      <c r="O79" s="39" t="str">
        <f>IF(M79=1,SUMIF(M$5:M79,1,G$5:G79),"")</f>
        <v/>
      </c>
      <c r="P79" s="39" t="str">
        <f>IF(M79=1,MAX(0,MAX(O$5:O79)),"")</f>
        <v/>
      </c>
      <c r="Q79" s="40" t="str">
        <f>IF(M79=1,P79-O79,"")</f>
        <v/>
      </c>
      <c r="R79" s="38">
        <f>IF(M79=1,IF(G79&gt;0,R78+1,0),R78)</f>
        <v>0</v>
      </c>
      <c r="S79" s="38">
        <f>IF(M79=1,IF(G79&lt;0,S78+1,0),S78)</f>
        <v>0</v>
      </c>
      <c r="T79" s="36" t="str">
        <f>IF(M79&lt;&gt;1,"",IF(R78&gt;=3,"前面连赢 3 笔以上","前面连赢 "&amp;R78&amp;" 笔"))</f>
        <v/>
      </c>
      <c r="U79" s="40" t="str">
        <f>IF(AND(M79=1,ISNUMBER(H79)),H79-G79,"")</f>
        <v/>
      </c>
      <c r="V79" s="41" t="e">
        <f>IF(M79=1,O79,NA())</f>
        <v>#N/A</v>
      </c>
      <c r="W79" s="41" t="e">
        <f>IF(M79=1,-Q79,NA())</f>
        <v>#N/A</v>
      </c>
    </row>
    <row r="80">
      <c r="A80" s="17" t="n"/>
      <c r="B80" s="23" t="n"/>
      <c r="C80" s="25" t="n"/>
      <c r="D80" s="25" t="n"/>
      <c r="E80" s="25" t="n"/>
      <c r="F80" s="25" t="n"/>
      <c r="G80" s="35" t="n"/>
      <c r="H80" s="35" t="n"/>
      <c r="I80" s="25" t="n"/>
      <c r="J80" s="25" t="n"/>
      <c r="K80" s="36" t="str">
        <f>IF(ISNUMBER(B80),"周"&amp;CHOOSE(WEEKDAY(B80,2),"一","二","三","四","五","六","日"),"")</f>
        <v/>
      </c>
      <c r="L80" s="37" t="str">
        <f>IF(ISNUMBER(B80),DATE(YEAR(B80),MONTH(B80),1),"")</f>
        <v/>
      </c>
      <c r="M80" s="38">
        <f>IF(AND(ISNUMBER(B80),ISNUMBER(G80)),IF(AND(OR(NOT(ISNUMBER('看板'!$C$4)),B80&gt;='看板'!$C$4),OR(NOT(ISNUMBER('看板'!$E$4)),B80&lt;='看板'!$E$4),OR('看板'!$C$5="",C80='看板'!$C$5),OR('看板'!$E$5="",D80='看板'!$E$5)),1,0),0)</f>
        <v>0</v>
      </c>
      <c r="N80" s="38" t="str">
        <f>IF(M80=1,COUNTIF(M$5:M80,1),"")</f>
        <v/>
      </c>
      <c r="O80" s="39" t="str">
        <f>IF(M80=1,SUMIF(M$5:M80,1,G$5:G80),"")</f>
        <v/>
      </c>
      <c r="P80" s="39" t="str">
        <f>IF(M80=1,MAX(0,MAX(O$5:O80)),"")</f>
        <v/>
      </c>
      <c r="Q80" s="40" t="str">
        <f>IF(M80=1,P80-O80,"")</f>
        <v/>
      </c>
      <c r="R80" s="38">
        <f>IF(M80=1,IF(G80&gt;0,R79+1,0),R79)</f>
        <v>0</v>
      </c>
      <c r="S80" s="38">
        <f>IF(M80=1,IF(G80&lt;0,S79+1,0),S79)</f>
        <v>0</v>
      </c>
      <c r="T80" s="36" t="str">
        <f>IF(M80&lt;&gt;1,"",IF(R79&gt;=3,"前面连赢 3 笔以上","前面连赢 "&amp;R79&amp;" 笔"))</f>
        <v/>
      </c>
      <c r="U80" s="40" t="str">
        <f>IF(AND(M80=1,ISNUMBER(H80)),H80-G80,"")</f>
        <v/>
      </c>
      <c r="V80" s="41" t="e">
        <f>IF(M80=1,O80,NA())</f>
        <v>#N/A</v>
      </c>
      <c r="W80" s="41" t="e">
        <f>IF(M80=1,-Q80,NA())</f>
        <v>#N/A</v>
      </c>
    </row>
    <row r="81">
      <c r="A81" s="17" t="n"/>
      <c r="B81" s="23" t="n"/>
      <c r="C81" s="25" t="n"/>
      <c r="D81" s="25" t="n"/>
      <c r="E81" s="25" t="n"/>
      <c r="F81" s="25" t="n"/>
      <c r="G81" s="35" t="n"/>
      <c r="H81" s="35" t="n"/>
      <c r="I81" s="25" t="n"/>
      <c r="J81" s="25" t="n"/>
      <c r="K81" s="36" t="str">
        <f>IF(ISNUMBER(B81),"周"&amp;CHOOSE(WEEKDAY(B81,2),"一","二","三","四","五","六","日"),"")</f>
        <v/>
      </c>
      <c r="L81" s="37" t="str">
        <f>IF(ISNUMBER(B81),DATE(YEAR(B81),MONTH(B81),1),"")</f>
        <v/>
      </c>
      <c r="M81" s="38">
        <f>IF(AND(ISNUMBER(B81),ISNUMBER(G81)),IF(AND(OR(NOT(ISNUMBER('看板'!$C$4)),B81&gt;='看板'!$C$4),OR(NOT(ISNUMBER('看板'!$E$4)),B81&lt;='看板'!$E$4),OR('看板'!$C$5="",C81='看板'!$C$5),OR('看板'!$E$5="",D81='看板'!$E$5)),1,0),0)</f>
        <v>0</v>
      </c>
      <c r="N81" s="38" t="str">
        <f>IF(M81=1,COUNTIF(M$5:M81,1),"")</f>
        <v/>
      </c>
      <c r="O81" s="39" t="str">
        <f>IF(M81=1,SUMIF(M$5:M81,1,G$5:G81),"")</f>
        <v/>
      </c>
      <c r="P81" s="39" t="str">
        <f>IF(M81=1,MAX(0,MAX(O$5:O81)),"")</f>
        <v/>
      </c>
      <c r="Q81" s="40" t="str">
        <f>IF(M81=1,P81-O81,"")</f>
        <v/>
      </c>
      <c r="R81" s="38">
        <f>IF(M81=1,IF(G81&gt;0,R80+1,0),R80)</f>
        <v>0</v>
      </c>
      <c r="S81" s="38">
        <f>IF(M81=1,IF(G81&lt;0,S80+1,0),S80)</f>
        <v>0</v>
      </c>
      <c r="T81" s="36" t="str">
        <f>IF(M81&lt;&gt;1,"",IF(R80&gt;=3,"前面连赢 3 笔以上","前面连赢 "&amp;R80&amp;" 笔"))</f>
        <v/>
      </c>
      <c r="U81" s="40" t="str">
        <f>IF(AND(M81=1,ISNUMBER(H81)),H81-G81,"")</f>
        <v/>
      </c>
      <c r="V81" s="41" t="e">
        <f>IF(M81=1,O81,NA())</f>
        <v>#N/A</v>
      </c>
      <c r="W81" s="41" t="e">
        <f>IF(M81=1,-Q81,NA())</f>
        <v>#N/A</v>
      </c>
    </row>
    <row r="82">
      <c r="A82" s="17" t="n"/>
      <c r="B82" s="23" t="n"/>
      <c r="C82" s="25" t="n"/>
      <c r="D82" s="25" t="n"/>
      <c r="E82" s="25" t="n"/>
      <c r="F82" s="25" t="n"/>
      <c r="G82" s="35" t="n"/>
      <c r="H82" s="35" t="n"/>
      <c r="I82" s="25" t="n"/>
      <c r="J82" s="25" t="n"/>
      <c r="K82" s="36" t="str">
        <f>IF(ISNUMBER(B82),"周"&amp;CHOOSE(WEEKDAY(B82,2),"一","二","三","四","五","六","日"),"")</f>
        <v/>
      </c>
      <c r="L82" s="37" t="str">
        <f>IF(ISNUMBER(B82),DATE(YEAR(B82),MONTH(B82),1),"")</f>
        <v/>
      </c>
      <c r="M82" s="38">
        <f>IF(AND(ISNUMBER(B82),ISNUMBER(G82)),IF(AND(OR(NOT(ISNUMBER('看板'!$C$4)),B82&gt;='看板'!$C$4),OR(NOT(ISNUMBER('看板'!$E$4)),B82&lt;='看板'!$E$4),OR('看板'!$C$5="",C82='看板'!$C$5),OR('看板'!$E$5="",D82='看板'!$E$5)),1,0),0)</f>
        <v>0</v>
      </c>
      <c r="N82" s="38" t="str">
        <f>IF(M82=1,COUNTIF(M$5:M82,1),"")</f>
        <v/>
      </c>
      <c r="O82" s="39" t="str">
        <f>IF(M82=1,SUMIF(M$5:M82,1,G$5:G82),"")</f>
        <v/>
      </c>
      <c r="P82" s="39" t="str">
        <f>IF(M82=1,MAX(0,MAX(O$5:O82)),"")</f>
        <v/>
      </c>
      <c r="Q82" s="40" t="str">
        <f>IF(M82=1,P82-O82,"")</f>
        <v/>
      </c>
      <c r="R82" s="38">
        <f>IF(M82=1,IF(G82&gt;0,R81+1,0),R81)</f>
        <v>0</v>
      </c>
      <c r="S82" s="38">
        <f>IF(M82=1,IF(G82&lt;0,S81+1,0),S81)</f>
        <v>0</v>
      </c>
      <c r="T82" s="36" t="str">
        <f>IF(M82&lt;&gt;1,"",IF(R81&gt;=3,"前面连赢 3 笔以上","前面连赢 "&amp;R81&amp;" 笔"))</f>
        <v/>
      </c>
      <c r="U82" s="40" t="str">
        <f>IF(AND(M82=1,ISNUMBER(H82)),H82-G82,"")</f>
        <v/>
      </c>
      <c r="V82" s="41" t="e">
        <f>IF(M82=1,O82,NA())</f>
        <v>#N/A</v>
      </c>
      <c r="W82" s="41" t="e">
        <f>IF(M82=1,-Q82,NA())</f>
        <v>#N/A</v>
      </c>
    </row>
    <row r="83">
      <c r="A83" s="17" t="n"/>
      <c r="B83" s="23" t="n"/>
      <c r="C83" s="25" t="n"/>
      <c r="D83" s="25" t="n"/>
      <c r="E83" s="25" t="n"/>
      <c r="F83" s="25" t="n"/>
      <c r="G83" s="35" t="n"/>
      <c r="H83" s="35" t="n"/>
      <c r="I83" s="25" t="n"/>
      <c r="J83" s="25" t="n"/>
      <c r="K83" s="36" t="str">
        <f>IF(ISNUMBER(B83),"周"&amp;CHOOSE(WEEKDAY(B83,2),"一","二","三","四","五","六","日"),"")</f>
        <v/>
      </c>
      <c r="L83" s="37" t="str">
        <f>IF(ISNUMBER(B83),DATE(YEAR(B83),MONTH(B83),1),"")</f>
        <v/>
      </c>
      <c r="M83" s="38">
        <f>IF(AND(ISNUMBER(B83),ISNUMBER(G83)),IF(AND(OR(NOT(ISNUMBER('看板'!$C$4)),B83&gt;='看板'!$C$4),OR(NOT(ISNUMBER('看板'!$E$4)),B83&lt;='看板'!$E$4),OR('看板'!$C$5="",C83='看板'!$C$5),OR('看板'!$E$5="",D83='看板'!$E$5)),1,0),0)</f>
        <v>0</v>
      </c>
      <c r="N83" s="38" t="str">
        <f>IF(M83=1,COUNTIF(M$5:M83,1),"")</f>
        <v/>
      </c>
      <c r="O83" s="39" t="str">
        <f>IF(M83=1,SUMIF(M$5:M83,1,G$5:G83),"")</f>
        <v/>
      </c>
      <c r="P83" s="39" t="str">
        <f>IF(M83=1,MAX(0,MAX(O$5:O83)),"")</f>
        <v/>
      </c>
      <c r="Q83" s="40" t="str">
        <f>IF(M83=1,P83-O83,"")</f>
        <v/>
      </c>
      <c r="R83" s="38">
        <f>IF(M83=1,IF(G83&gt;0,R82+1,0),R82)</f>
        <v>0</v>
      </c>
      <c r="S83" s="38">
        <f>IF(M83=1,IF(G83&lt;0,S82+1,0),S82)</f>
        <v>0</v>
      </c>
      <c r="T83" s="36" t="str">
        <f>IF(M83&lt;&gt;1,"",IF(R82&gt;=3,"前面连赢 3 笔以上","前面连赢 "&amp;R82&amp;" 笔"))</f>
        <v/>
      </c>
      <c r="U83" s="40" t="str">
        <f>IF(AND(M83=1,ISNUMBER(H83)),H83-G83,"")</f>
        <v/>
      </c>
      <c r="V83" s="41" t="e">
        <f>IF(M83=1,O83,NA())</f>
        <v>#N/A</v>
      </c>
      <c r="W83" s="41" t="e">
        <f>IF(M83=1,-Q83,NA())</f>
        <v>#N/A</v>
      </c>
    </row>
    <row r="84">
      <c r="A84" s="17" t="n"/>
      <c r="B84" s="23" t="n"/>
      <c r="C84" s="25" t="n"/>
      <c r="D84" s="25" t="n"/>
      <c r="E84" s="25" t="n"/>
      <c r="F84" s="25" t="n"/>
      <c r="G84" s="35" t="n"/>
      <c r="H84" s="35" t="n"/>
      <c r="I84" s="25" t="n"/>
      <c r="J84" s="25" t="n"/>
      <c r="K84" s="36" t="str">
        <f>IF(ISNUMBER(B84),"周"&amp;CHOOSE(WEEKDAY(B84,2),"一","二","三","四","五","六","日"),"")</f>
        <v/>
      </c>
      <c r="L84" s="37" t="str">
        <f>IF(ISNUMBER(B84),DATE(YEAR(B84),MONTH(B84),1),"")</f>
        <v/>
      </c>
      <c r="M84" s="38">
        <f>IF(AND(ISNUMBER(B84),ISNUMBER(G84)),IF(AND(OR(NOT(ISNUMBER('看板'!$C$4)),B84&gt;='看板'!$C$4),OR(NOT(ISNUMBER('看板'!$E$4)),B84&lt;='看板'!$E$4),OR('看板'!$C$5="",C84='看板'!$C$5),OR('看板'!$E$5="",D84='看板'!$E$5)),1,0),0)</f>
        <v>0</v>
      </c>
      <c r="N84" s="38" t="str">
        <f>IF(M84=1,COUNTIF(M$5:M84,1),"")</f>
        <v/>
      </c>
      <c r="O84" s="39" t="str">
        <f>IF(M84=1,SUMIF(M$5:M84,1,G$5:G84),"")</f>
        <v/>
      </c>
      <c r="P84" s="39" t="str">
        <f>IF(M84=1,MAX(0,MAX(O$5:O84)),"")</f>
        <v/>
      </c>
      <c r="Q84" s="40" t="str">
        <f>IF(M84=1,P84-O84,"")</f>
        <v/>
      </c>
      <c r="R84" s="38">
        <f>IF(M84=1,IF(G84&gt;0,R83+1,0),R83)</f>
        <v>0</v>
      </c>
      <c r="S84" s="38">
        <f>IF(M84=1,IF(G84&lt;0,S83+1,0),S83)</f>
        <v>0</v>
      </c>
      <c r="T84" s="36" t="str">
        <f>IF(M84&lt;&gt;1,"",IF(R83&gt;=3,"前面连赢 3 笔以上","前面连赢 "&amp;R83&amp;" 笔"))</f>
        <v/>
      </c>
      <c r="U84" s="40" t="str">
        <f>IF(AND(M84=1,ISNUMBER(H84)),H84-G84,"")</f>
        <v/>
      </c>
      <c r="V84" s="41" t="e">
        <f>IF(M84=1,O84,NA())</f>
        <v>#N/A</v>
      </c>
      <c r="W84" s="41" t="e">
        <f>IF(M84=1,-Q84,NA())</f>
        <v>#N/A</v>
      </c>
    </row>
    <row r="85">
      <c r="A85" s="17" t="n"/>
      <c r="B85" s="23" t="n"/>
      <c r="C85" s="25" t="n"/>
      <c r="D85" s="25" t="n"/>
      <c r="E85" s="25" t="n"/>
      <c r="F85" s="25" t="n"/>
      <c r="G85" s="35" t="n"/>
      <c r="H85" s="35" t="n"/>
      <c r="I85" s="25" t="n"/>
      <c r="J85" s="25" t="n"/>
      <c r="K85" s="36" t="str">
        <f>IF(ISNUMBER(B85),"周"&amp;CHOOSE(WEEKDAY(B85,2),"一","二","三","四","五","六","日"),"")</f>
        <v/>
      </c>
      <c r="L85" s="37" t="str">
        <f>IF(ISNUMBER(B85),DATE(YEAR(B85),MONTH(B85),1),"")</f>
        <v/>
      </c>
      <c r="M85" s="38">
        <f>IF(AND(ISNUMBER(B85),ISNUMBER(G85)),IF(AND(OR(NOT(ISNUMBER('看板'!$C$4)),B85&gt;='看板'!$C$4),OR(NOT(ISNUMBER('看板'!$E$4)),B85&lt;='看板'!$E$4),OR('看板'!$C$5="",C85='看板'!$C$5),OR('看板'!$E$5="",D85='看板'!$E$5)),1,0),0)</f>
        <v>0</v>
      </c>
      <c r="N85" s="38" t="str">
        <f>IF(M85=1,COUNTIF(M$5:M85,1),"")</f>
        <v/>
      </c>
      <c r="O85" s="39" t="str">
        <f>IF(M85=1,SUMIF(M$5:M85,1,G$5:G85),"")</f>
        <v/>
      </c>
      <c r="P85" s="39" t="str">
        <f>IF(M85=1,MAX(0,MAX(O$5:O85)),"")</f>
        <v/>
      </c>
      <c r="Q85" s="40" t="str">
        <f>IF(M85=1,P85-O85,"")</f>
        <v/>
      </c>
      <c r="R85" s="38">
        <f>IF(M85=1,IF(G85&gt;0,R84+1,0),R84)</f>
        <v>0</v>
      </c>
      <c r="S85" s="38">
        <f>IF(M85=1,IF(G85&lt;0,S84+1,0),S84)</f>
        <v>0</v>
      </c>
      <c r="T85" s="36" t="str">
        <f>IF(M85&lt;&gt;1,"",IF(R84&gt;=3,"前面连赢 3 笔以上","前面连赢 "&amp;R84&amp;" 笔"))</f>
        <v/>
      </c>
      <c r="U85" s="40" t="str">
        <f>IF(AND(M85=1,ISNUMBER(H85)),H85-G85,"")</f>
        <v/>
      </c>
      <c r="V85" s="41" t="e">
        <f>IF(M85=1,O85,NA())</f>
        <v>#N/A</v>
      </c>
      <c r="W85" s="41" t="e">
        <f>IF(M85=1,-Q85,NA())</f>
        <v>#N/A</v>
      </c>
    </row>
    <row r="86">
      <c r="A86" s="17" t="n"/>
      <c r="B86" s="23" t="n"/>
      <c r="C86" s="25" t="n"/>
      <c r="D86" s="25" t="n"/>
      <c r="E86" s="25" t="n"/>
      <c r="F86" s="25" t="n"/>
      <c r="G86" s="35" t="n"/>
      <c r="H86" s="35" t="n"/>
      <c r="I86" s="25" t="n"/>
      <c r="J86" s="25" t="n"/>
      <c r="K86" s="36" t="str">
        <f>IF(ISNUMBER(B86),"周"&amp;CHOOSE(WEEKDAY(B86,2),"一","二","三","四","五","六","日"),"")</f>
        <v/>
      </c>
      <c r="L86" s="37" t="str">
        <f>IF(ISNUMBER(B86),DATE(YEAR(B86),MONTH(B86),1),"")</f>
        <v/>
      </c>
      <c r="M86" s="38">
        <f>IF(AND(ISNUMBER(B86),ISNUMBER(G86)),IF(AND(OR(NOT(ISNUMBER('看板'!$C$4)),B86&gt;='看板'!$C$4),OR(NOT(ISNUMBER('看板'!$E$4)),B86&lt;='看板'!$E$4),OR('看板'!$C$5="",C86='看板'!$C$5),OR('看板'!$E$5="",D86='看板'!$E$5)),1,0),0)</f>
        <v>0</v>
      </c>
      <c r="N86" s="38" t="str">
        <f>IF(M86=1,COUNTIF(M$5:M86,1),"")</f>
        <v/>
      </c>
      <c r="O86" s="39" t="str">
        <f>IF(M86=1,SUMIF(M$5:M86,1,G$5:G86),"")</f>
        <v/>
      </c>
      <c r="P86" s="39" t="str">
        <f>IF(M86=1,MAX(0,MAX(O$5:O86)),"")</f>
        <v/>
      </c>
      <c r="Q86" s="40" t="str">
        <f>IF(M86=1,P86-O86,"")</f>
        <v/>
      </c>
      <c r="R86" s="38">
        <f>IF(M86=1,IF(G86&gt;0,R85+1,0),R85)</f>
        <v>0</v>
      </c>
      <c r="S86" s="38">
        <f>IF(M86=1,IF(G86&lt;0,S85+1,0),S85)</f>
        <v>0</v>
      </c>
      <c r="T86" s="36" t="str">
        <f>IF(M86&lt;&gt;1,"",IF(R85&gt;=3,"前面连赢 3 笔以上","前面连赢 "&amp;R85&amp;" 笔"))</f>
        <v/>
      </c>
      <c r="U86" s="40" t="str">
        <f>IF(AND(M86=1,ISNUMBER(H86)),H86-G86,"")</f>
        <v/>
      </c>
      <c r="V86" s="41" t="e">
        <f>IF(M86=1,O86,NA())</f>
        <v>#N/A</v>
      </c>
      <c r="W86" s="41" t="e">
        <f>IF(M86=1,-Q86,NA())</f>
        <v>#N/A</v>
      </c>
    </row>
    <row r="87">
      <c r="A87" s="17" t="n"/>
      <c r="B87" s="23" t="n"/>
      <c r="C87" s="25" t="n"/>
      <c r="D87" s="25" t="n"/>
      <c r="E87" s="25" t="n"/>
      <c r="F87" s="25" t="n"/>
      <c r="G87" s="35" t="n"/>
      <c r="H87" s="35" t="n"/>
      <c r="I87" s="25" t="n"/>
      <c r="J87" s="25" t="n"/>
      <c r="K87" s="36" t="str">
        <f>IF(ISNUMBER(B87),"周"&amp;CHOOSE(WEEKDAY(B87,2),"一","二","三","四","五","六","日"),"")</f>
        <v/>
      </c>
      <c r="L87" s="37" t="str">
        <f>IF(ISNUMBER(B87),DATE(YEAR(B87),MONTH(B87),1),"")</f>
        <v/>
      </c>
      <c r="M87" s="38">
        <f>IF(AND(ISNUMBER(B87),ISNUMBER(G87)),IF(AND(OR(NOT(ISNUMBER('看板'!$C$4)),B87&gt;='看板'!$C$4),OR(NOT(ISNUMBER('看板'!$E$4)),B87&lt;='看板'!$E$4),OR('看板'!$C$5="",C87='看板'!$C$5),OR('看板'!$E$5="",D87='看板'!$E$5)),1,0),0)</f>
        <v>0</v>
      </c>
      <c r="N87" s="38" t="str">
        <f>IF(M87=1,COUNTIF(M$5:M87,1),"")</f>
        <v/>
      </c>
      <c r="O87" s="39" t="str">
        <f>IF(M87=1,SUMIF(M$5:M87,1,G$5:G87),"")</f>
        <v/>
      </c>
      <c r="P87" s="39" t="str">
        <f>IF(M87=1,MAX(0,MAX(O$5:O87)),"")</f>
        <v/>
      </c>
      <c r="Q87" s="40" t="str">
        <f>IF(M87=1,P87-O87,"")</f>
        <v/>
      </c>
      <c r="R87" s="38">
        <f>IF(M87=1,IF(G87&gt;0,R86+1,0),R86)</f>
        <v>0</v>
      </c>
      <c r="S87" s="38">
        <f>IF(M87=1,IF(G87&lt;0,S86+1,0),S86)</f>
        <v>0</v>
      </c>
      <c r="T87" s="36" t="str">
        <f>IF(M87&lt;&gt;1,"",IF(R86&gt;=3,"前面连赢 3 笔以上","前面连赢 "&amp;R86&amp;" 笔"))</f>
        <v/>
      </c>
      <c r="U87" s="40" t="str">
        <f>IF(AND(M87=1,ISNUMBER(H87)),H87-G87,"")</f>
        <v/>
      </c>
      <c r="V87" s="41" t="e">
        <f>IF(M87=1,O87,NA())</f>
        <v>#N/A</v>
      </c>
      <c r="W87" s="41" t="e">
        <f>IF(M87=1,-Q87,NA())</f>
        <v>#N/A</v>
      </c>
    </row>
    <row r="88">
      <c r="A88" s="17" t="n"/>
      <c r="B88" s="23" t="n"/>
      <c r="C88" s="25" t="n"/>
      <c r="D88" s="25" t="n"/>
      <c r="E88" s="25" t="n"/>
      <c r="F88" s="25" t="n"/>
      <c r="G88" s="35" t="n"/>
      <c r="H88" s="35" t="n"/>
      <c r="I88" s="25" t="n"/>
      <c r="J88" s="25" t="n"/>
      <c r="K88" s="36" t="str">
        <f>IF(ISNUMBER(B88),"周"&amp;CHOOSE(WEEKDAY(B88,2),"一","二","三","四","五","六","日"),"")</f>
        <v/>
      </c>
      <c r="L88" s="37" t="str">
        <f>IF(ISNUMBER(B88),DATE(YEAR(B88),MONTH(B88),1),"")</f>
        <v/>
      </c>
      <c r="M88" s="38">
        <f>IF(AND(ISNUMBER(B88),ISNUMBER(G88)),IF(AND(OR(NOT(ISNUMBER('看板'!$C$4)),B88&gt;='看板'!$C$4),OR(NOT(ISNUMBER('看板'!$E$4)),B88&lt;='看板'!$E$4),OR('看板'!$C$5="",C88='看板'!$C$5),OR('看板'!$E$5="",D88='看板'!$E$5)),1,0),0)</f>
        <v>0</v>
      </c>
      <c r="N88" s="38" t="str">
        <f>IF(M88=1,COUNTIF(M$5:M88,1),"")</f>
        <v/>
      </c>
      <c r="O88" s="39" t="str">
        <f>IF(M88=1,SUMIF(M$5:M88,1,G$5:G88),"")</f>
        <v/>
      </c>
      <c r="P88" s="39" t="str">
        <f>IF(M88=1,MAX(0,MAX(O$5:O88)),"")</f>
        <v/>
      </c>
      <c r="Q88" s="40" t="str">
        <f>IF(M88=1,P88-O88,"")</f>
        <v/>
      </c>
      <c r="R88" s="38">
        <f>IF(M88=1,IF(G88&gt;0,R87+1,0),R87)</f>
        <v>0</v>
      </c>
      <c r="S88" s="38">
        <f>IF(M88=1,IF(G88&lt;0,S87+1,0),S87)</f>
        <v>0</v>
      </c>
      <c r="T88" s="36" t="str">
        <f>IF(M88&lt;&gt;1,"",IF(R87&gt;=3,"前面连赢 3 笔以上","前面连赢 "&amp;R87&amp;" 笔"))</f>
        <v/>
      </c>
      <c r="U88" s="40" t="str">
        <f>IF(AND(M88=1,ISNUMBER(H88)),H88-G88,"")</f>
        <v/>
      </c>
      <c r="V88" s="41" t="e">
        <f>IF(M88=1,O88,NA())</f>
        <v>#N/A</v>
      </c>
      <c r="W88" s="41" t="e">
        <f>IF(M88=1,-Q88,NA())</f>
        <v>#N/A</v>
      </c>
    </row>
    <row r="89">
      <c r="A89" s="17" t="n"/>
      <c r="B89" s="23" t="n"/>
      <c r="C89" s="25" t="n"/>
      <c r="D89" s="25" t="n"/>
      <c r="E89" s="25" t="n"/>
      <c r="F89" s="25" t="n"/>
      <c r="G89" s="35" t="n"/>
      <c r="H89" s="35" t="n"/>
      <c r="I89" s="25" t="n"/>
      <c r="J89" s="25" t="n"/>
      <c r="K89" s="36" t="str">
        <f>IF(ISNUMBER(B89),"周"&amp;CHOOSE(WEEKDAY(B89,2),"一","二","三","四","五","六","日"),"")</f>
        <v/>
      </c>
      <c r="L89" s="37" t="str">
        <f>IF(ISNUMBER(B89),DATE(YEAR(B89),MONTH(B89),1),"")</f>
        <v/>
      </c>
      <c r="M89" s="38">
        <f>IF(AND(ISNUMBER(B89),ISNUMBER(G89)),IF(AND(OR(NOT(ISNUMBER('看板'!$C$4)),B89&gt;='看板'!$C$4),OR(NOT(ISNUMBER('看板'!$E$4)),B89&lt;='看板'!$E$4),OR('看板'!$C$5="",C89='看板'!$C$5),OR('看板'!$E$5="",D89='看板'!$E$5)),1,0),0)</f>
        <v>0</v>
      </c>
      <c r="N89" s="38" t="str">
        <f>IF(M89=1,COUNTIF(M$5:M89,1),"")</f>
        <v/>
      </c>
      <c r="O89" s="39" t="str">
        <f>IF(M89=1,SUMIF(M$5:M89,1,G$5:G89),"")</f>
        <v/>
      </c>
      <c r="P89" s="39" t="str">
        <f>IF(M89=1,MAX(0,MAX(O$5:O89)),"")</f>
        <v/>
      </c>
      <c r="Q89" s="40" t="str">
        <f>IF(M89=1,P89-O89,"")</f>
        <v/>
      </c>
      <c r="R89" s="38">
        <f>IF(M89=1,IF(G89&gt;0,R88+1,0),R88)</f>
        <v>0</v>
      </c>
      <c r="S89" s="38">
        <f>IF(M89=1,IF(G89&lt;0,S88+1,0),S88)</f>
        <v>0</v>
      </c>
      <c r="T89" s="36" t="str">
        <f>IF(M89&lt;&gt;1,"",IF(R88&gt;=3,"前面连赢 3 笔以上","前面连赢 "&amp;R88&amp;" 笔"))</f>
        <v/>
      </c>
      <c r="U89" s="40" t="str">
        <f>IF(AND(M89=1,ISNUMBER(H89)),H89-G89,"")</f>
        <v/>
      </c>
      <c r="V89" s="41" t="e">
        <f>IF(M89=1,O89,NA())</f>
        <v>#N/A</v>
      </c>
      <c r="W89" s="41" t="e">
        <f>IF(M89=1,-Q89,NA())</f>
        <v>#N/A</v>
      </c>
    </row>
    <row r="90">
      <c r="A90" s="17" t="n"/>
      <c r="B90" s="23" t="n"/>
      <c r="C90" s="25" t="n"/>
      <c r="D90" s="25" t="n"/>
      <c r="E90" s="25" t="n"/>
      <c r="F90" s="25" t="n"/>
      <c r="G90" s="35" t="n"/>
      <c r="H90" s="35" t="n"/>
      <c r="I90" s="25" t="n"/>
      <c r="J90" s="25" t="n"/>
      <c r="K90" s="36" t="str">
        <f>IF(ISNUMBER(B90),"周"&amp;CHOOSE(WEEKDAY(B90,2),"一","二","三","四","五","六","日"),"")</f>
        <v/>
      </c>
      <c r="L90" s="37" t="str">
        <f>IF(ISNUMBER(B90),DATE(YEAR(B90),MONTH(B90),1),"")</f>
        <v/>
      </c>
      <c r="M90" s="38">
        <f>IF(AND(ISNUMBER(B90),ISNUMBER(G90)),IF(AND(OR(NOT(ISNUMBER('看板'!$C$4)),B90&gt;='看板'!$C$4),OR(NOT(ISNUMBER('看板'!$E$4)),B90&lt;='看板'!$E$4),OR('看板'!$C$5="",C90='看板'!$C$5),OR('看板'!$E$5="",D90='看板'!$E$5)),1,0),0)</f>
        <v>0</v>
      </c>
      <c r="N90" s="38" t="str">
        <f>IF(M90=1,COUNTIF(M$5:M90,1),"")</f>
        <v/>
      </c>
      <c r="O90" s="39" t="str">
        <f>IF(M90=1,SUMIF(M$5:M90,1,G$5:G90),"")</f>
        <v/>
      </c>
      <c r="P90" s="39" t="str">
        <f>IF(M90=1,MAX(0,MAX(O$5:O90)),"")</f>
        <v/>
      </c>
      <c r="Q90" s="40" t="str">
        <f>IF(M90=1,P90-O90,"")</f>
        <v/>
      </c>
      <c r="R90" s="38">
        <f>IF(M90=1,IF(G90&gt;0,R89+1,0),R89)</f>
        <v>0</v>
      </c>
      <c r="S90" s="38">
        <f>IF(M90=1,IF(G90&lt;0,S89+1,0),S89)</f>
        <v>0</v>
      </c>
      <c r="T90" s="36" t="str">
        <f>IF(M90&lt;&gt;1,"",IF(R89&gt;=3,"前面连赢 3 笔以上","前面连赢 "&amp;R89&amp;" 笔"))</f>
        <v/>
      </c>
      <c r="U90" s="40" t="str">
        <f>IF(AND(M90=1,ISNUMBER(H90)),H90-G90,"")</f>
        <v/>
      </c>
      <c r="V90" s="41" t="e">
        <f>IF(M90=1,O90,NA())</f>
        <v>#N/A</v>
      </c>
      <c r="W90" s="41" t="e">
        <f>IF(M90=1,-Q90,NA())</f>
        <v>#N/A</v>
      </c>
    </row>
    <row r="91">
      <c r="A91" s="17" t="n"/>
      <c r="B91" s="23" t="n"/>
      <c r="C91" s="25" t="n"/>
      <c r="D91" s="25" t="n"/>
      <c r="E91" s="25" t="n"/>
      <c r="F91" s="25" t="n"/>
      <c r="G91" s="35" t="n"/>
      <c r="H91" s="35" t="n"/>
      <c r="I91" s="25" t="n"/>
      <c r="J91" s="25" t="n"/>
      <c r="K91" s="36" t="str">
        <f>IF(ISNUMBER(B91),"周"&amp;CHOOSE(WEEKDAY(B91,2),"一","二","三","四","五","六","日"),"")</f>
        <v/>
      </c>
      <c r="L91" s="37" t="str">
        <f>IF(ISNUMBER(B91),DATE(YEAR(B91),MONTH(B91),1),"")</f>
        <v/>
      </c>
      <c r="M91" s="38">
        <f>IF(AND(ISNUMBER(B91),ISNUMBER(G91)),IF(AND(OR(NOT(ISNUMBER('看板'!$C$4)),B91&gt;='看板'!$C$4),OR(NOT(ISNUMBER('看板'!$E$4)),B91&lt;='看板'!$E$4),OR('看板'!$C$5="",C91='看板'!$C$5),OR('看板'!$E$5="",D91='看板'!$E$5)),1,0),0)</f>
        <v>0</v>
      </c>
      <c r="N91" s="38" t="str">
        <f>IF(M91=1,COUNTIF(M$5:M91,1),"")</f>
        <v/>
      </c>
      <c r="O91" s="39" t="str">
        <f>IF(M91=1,SUMIF(M$5:M91,1,G$5:G91),"")</f>
        <v/>
      </c>
      <c r="P91" s="39" t="str">
        <f>IF(M91=1,MAX(0,MAX(O$5:O91)),"")</f>
        <v/>
      </c>
      <c r="Q91" s="40" t="str">
        <f>IF(M91=1,P91-O91,"")</f>
        <v/>
      </c>
      <c r="R91" s="38">
        <f>IF(M91=1,IF(G91&gt;0,R90+1,0),R90)</f>
        <v>0</v>
      </c>
      <c r="S91" s="38">
        <f>IF(M91=1,IF(G91&lt;0,S90+1,0),S90)</f>
        <v>0</v>
      </c>
      <c r="T91" s="36" t="str">
        <f>IF(M91&lt;&gt;1,"",IF(R90&gt;=3,"前面连赢 3 笔以上","前面连赢 "&amp;R90&amp;" 笔"))</f>
        <v/>
      </c>
      <c r="U91" s="40" t="str">
        <f>IF(AND(M91=1,ISNUMBER(H91)),H91-G91,"")</f>
        <v/>
      </c>
      <c r="V91" s="41" t="e">
        <f>IF(M91=1,O91,NA())</f>
        <v>#N/A</v>
      </c>
      <c r="W91" s="41" t="e">
        <f>IF(M91=1,-Q91,NA())</f>
        <v>#N/A</v>
      </c>
    </row>
    <row r="92">
      <c r="A92" s="17" t="n"/>
      <c r="B92" s="23" t="n"/>
      <c r="C92" s="25" t="n"/>
      <c r="D92" s="25" t="n"/>
      <c r="E92" s="25" t="n"/>
      <c r="F92" s="25" t="n"/>
      <c r="G92" s="35" t="n"/>
      <c r="H92" s="35" t="n"/>
      <c r="I92" s="25" t="n"/>
      <c r="J92" s="25" t="n"/>
      <c r="K92" s="36" t="str">
        <f>IF(ISNUMBER(B92),"周"&amp;CHOOSE(WEEKDAY(B92,2),"一","二","三","四","五","六","日"),"")</f>
        <v/>
      </c>
      <c r="L92" s="37" t="str">
        <f>IF(ISNUMBER(B92),DATE(YEAR(B92),MONTH(B92),1),"")</f>
        <v/>
      </c>
      <c r="M92" s="38">
        <f>IF(AND(ISNUMBER(B92),ISNUMBER(G92)),IF(AND(OR(NOT(ISNUMBER('看板'!$C$4)),B92&gt;='看板'!$C$4),OR(NOT(ISNUMBER('看板'!$E$4)),B92&lt;='看板'!$E$4),OR('看板'!$C$5="",C92='看板'!$C$5),OR('看板'!$E$5="",D92='看板'!$E$5)),1,0),0)</f>
        <v>0</v>
      </c>
      <c r="N92" s="38" t="str">
        <f>IF(M92=1,COUNTIF(M$5:M92,1),"")</f>
        <v/>
      </c>
      <c r="O92" s="39" t="str">
        <f>IF(M92=1,SUMIF(M$5:M92,1,G$5:G92),"")</f>
        <v/>
      </c>
      <c r="P92" s="39" t="str">
        <f>IF(M92=1,MAX(0,MAX(O$5:O92)),"")</f>
        <v/>
      </c>
      <c r="Q92" s="40" t="str">
        <f>IF(M92=1,P92-O92,"")</f>
        <v/>
      </c>
      <c r="R92" s="38">
        <f>IF(M92=1,IF(G92&gt;0,R91+1,0),R91)</f>
        <v>0</v>
      </c>
      <c r="S92" s="38">
        <f>IF(M92=1,IF(G92&lt;0,S91+1,0),S91)</f>
        <v>0</v>
      </c>
      <c r="T92" s="36" t="str">
        <f>IF(M92&lt;&gt;1,"",IF(R91&gt;=3,"前面连赢 3 笔以上","前面连赢 "&amp;R91&amp;" 笔"))</f>
        <v/>
      </c>
      <c r="U92" s="40" t="str">
        <f>IF(AND(M92=1,ISNUMBER(H92)),H92-G92,"")</f>
        <v/>
      </c>
      <c r="V92" s="41" t="e">
        <f>IF(M92=1,O92,NA())</f>
        <v>#N/A</v>
      </c>
      <c r="W92" s="41" t="e">
        <f>IF(M92=1,-Q92,NA())</f>
        <v>#N/A</v>
      </c>
    </row>
    <row r="93">
      <c r="A93" s="17" t="n"/>
      <c r="B93" s="23" t="n"/>
      <c r="C93" s="25" t="n"/>
      <c r="D93" s="25" t="n"/>
      <c r="E93" s="25" t="n"/>
      <c r="F93" s="25" t="n"/>
      <c r="G93" s="35" t="n"/>
      <c r="H93" s="35" t="n"/>
      <c r="I93" s="25" t="n"/>
      <c r="J93" s="25" t="n"/>
      <c r="K93" s="36" t="str">
        <f>IF(ISNUMBER(B93),"周"&amp;CHOOSE(WEEKDAY(B93,2),"一","二","三","四","五","六","日"),"")</f>
        <v/>
      </c>
      <c r="L93" s="37" t="str">
        <f>IF(ISNUMBER(B93),DATE(YEAR(B93),MONTH(B93),1),"")</f>
        <v/>
      </c>
      <c r="M93" s="38">
        <f>IF(AND(ISNUMBER(B93),ISNUMBER(G93)),IF(AND(OR(NOT(ISNUMBER('看板'!$C$4)),B93&gt;='看板'!$C$4),OR(NOT(ISNUMBER('看板'!$E$4)),B93&lt;='看板'!$E$4),OR('看板'!$C$5="",C93='看板'!$C$5),OR('看板'!$E$5="",D93='看板'!$E$5)),1,0),0)</f>
        <v>0</v>
      </c>
      <c r="N93" s="38" t="str">
        <f>IF(M93=1,COUNTIF(M$5:M93,1),"")</f>
        <v/>
      </c>
      <c r="O93" s="39" t="str">
        <f>IF(M93=1,SUMIF(M$5:M93,1,G$5:G93),"")</f>
        <v/>
      </c>
      <c r="P93" s="39" t="str">
        <f>IF(M93=1,MAX(0,MAX(O$5:O93)),"")</f>
        <v/>
      </c>
      <c r="Q93" s="40" t="str">
        <f>IF(M93=1,P93-O93,"")</f>
        <v/>
      </c>
      <c r="R93" s="38">
        <f>IF(M93=1,IF(G93&gt;0,R92+1,0),R92)</f>
        <v>0</v>
      </c>
      <c r="S93" s="38">
        <f>IF(M93=1,IF(G93&lt;0,S92+1,0),S92)</f>
        <v>0</v>
      </c>
      <c r="T93" s="36" t="str">
        <f>IF(M93&lt;&gt;1,"",IF(R92&gt;=3,"前面连赢 3 笔以上","前面连赢 "&amp;R92&amp;" 笔"))</f>
        <v/>
      </c>
      <c r="U93" s="40" t="str">
        <f>IF(AND(M93=1,ISNUMBER(H93)),H93-G93,"")</f>
        <v/>
      </c>
      <c r="V93" s="41" t="e">
        <f>IF(M93=1,O93,NA())</f>
        <v>#N/A</v>
      </c>
      <c r="W93" s="41" t="e">
        <f>IF(M93=1,-Q93,NA())</f>
        <v>#N/A</v>
      </c>
    </row>
    <row r="94">
      <c r="A94" s="17" t="n"/>
      <c r="B94" s="23" t="n"/>
      <c r="C94" s="25" t="n"/>
      <c r="D94" s="25" t="n"/>
      <c r="E94" s="25" t="n"/>
      <c r="F94" s="25" t="n"/>
      <c r="G94" s="35" t="n"/>
      <c r="H94" s="35" t="n"/>
      <c r="I94" s="25" t="n"/>
      <c r="J94" s="25" t="n"/>
      <c r="K94" s="36" t="str">
        <f>IF(ISNUMBER(B94),"周"&amp;CHOOSE(WEEKDAY(B94,2),"一","二","三","四","五","六","日"),"")</f>
        <v/>
      </c>
      <c r="L94" s="37" t="str">
        <f>IF(ISNUMBER(B94),DATE(YEAR(B94),MONTH(B94),1),"")</f>
        <v/>
      </c>
      <c r="M94" s="38">
        <f>IF(AND(ISNUMBER(B94),ISNUMBER(G94)),IF(AND(OR(NOT(ISNUMBER('看板'!$C$4)),B94&gt;='看板'!$C$4),OR(NOT(ISNUMBER('看板'!$E$4)),B94&lt;='看板'!$E$4),OR('看板'!$C$5="",C94='看板'!$C$5),OR('看板'!$E$5="",D94='看板'!$E$5)),1,0),0)</f>
        <v>0</v>
      </c>
      <c r="N94" s="38" t="str">
        <f>IF(M94=1,COUNTIF(M$5:M94,1),"")</f>
        <v/>
      </c>
      <c r="O94" s="39" t="str">
        <f>IF(M94=1,SUMIF(M$5:M94,1,G$5:G94),"")</f>
        <v/>
      </c>
      <c r="P94" s="39" t="str">
        <f>IF(M94=1,MAX(0,MAX(O$5:O94)),"")</f>
        <v/>
      </c>
      <c r="Q94" s="40" t="str">
        <f>IF(M94=1,P94-O94,"")</f>
        <v/>
      </c>
      <c r="R94" s="38">
        <f>IF(M94=1,IF(G94&gt;0,R93+1,0),R93)</f>
        <v>0</v>
      </c>
      <c r="S94" s="38">
        <f>IF(M94=1,IF(G94&lt;0,S93+1,0),S93)</f>
        <v>0</v>
      </c>
      <c r="T94" s="36" t="str">
        <f>IF(M94&lt;&gt;1,"",IF(R93&gt;=3,"前面连赢 3 笔以上","前面连赢 "&amp;R93&amp;" 笔"))</f>
        <v/>
      </c>
      <c r="U94" s="40" t="str">
        <f>IF(AND(M94=1,ISNUMBER(H94)),H94-G94,"")</f>
        <v/>
      </c>
      <c r="V94" s="41" t="e">
        <f>IF(M94=1,O94,NA())</f>
        <v>#N/A</v>
      </c>
      <c r="W94" s="41" t="e">
        <f>IF(M94=1,-Q94,NA())</f>
        <v>#N/A</v>
      </c>
    </row>
    <row r="95">
      <c r="A95" s="17" t="n"/>
      <c r="B95" s="23" t="n"/>
      <c r="C95" s="25" t="n"/>
      <c r="D95" s="25" t="n"/>
      <c r="E95" s="25" t="n"/>
      <c r="F95" s="25" t="n"/>
      <c r="G95" s="35" t="n"/>
      <c r="H95" s="35" t="n"/>
      <c r="I95" s="25" t="n"/>
      <c r="J95" s="25" t="n"/>
      <c r="K95" s="36" t="str">
        <f>IF(ISNUMBER(B95),"周"&amp;CHOOSE(WEEKDAY(B95,2),"一","二","三","四","五","六","日"),"")</f>
        <v/>
      </c>
      <c r="L95" s="37" t="str">
        <f>IF(ISNUMBER(B95),DATE(YEAR(B95),MONTH(B95),1),"")</f>
        <v/>
      </c>
      <c r="M95" s="38">
        <f>IF(AND(ISNUMBER(B95),ISNUMBER(G95)),IF(AND(OR(NOT(ISNUMBER('看板'!$C$4)),B95&gt;='看板'!$C$4),OR(NOT(ISNUMBER('看板'!$E$4)),B95&lt;='看板'!$E$4),OR('看板'!$C$5="",C95='看板'!$C$5),OR('看板'!$E$5="",D95='看板'!$E$5)),1,0),0)</f>
        <v>0</v>
      </c>
      <c r="N95" s="38" t="str">
        <f>IF(M95=1,COUNTIF(M$5:M95,1),"")</f>
        <v/>
      </c>
      <c r="O95" s="39" t="str">
        <f>IF(M95=1,SUMIF(M$5:M95,1,G$5:G95),"")</f>
        <v/>
      </c>
      <c r="P95" s="39" t="str">
        <f>IF(M95=1,MAX(0,MAX(O$5:O95)),"")</f>
        <v/>
      </c>
      <c r="Q95" s="40" t="str">
        <f>IF(M95=1,P95-O95,"")</f>
        <v/>
      </c>
      <c r="R95" s="38">
        <f>IF(M95=1,IF(G95&gt;0,R94+1,0),R94)</f>
        <v>0</v>
      </c>
      <c r="S95" s="38">
        <f>IF(M95=1,IF(G95&lt;0,S94+1,0),S94)</f>
        <v>0</v>
      </c>
      <c r="T95" s="36" t="str">
        <f>IF(M95&lt;&gt;1,"",IF(R94&gt;=3,"前面连赢 3 笔以上","前面连赢 "&amp;R94&amp;" 笔"))</f>
        <v/>
      </c>
      <c r="U95" s="40" t="str">
        <f>IF(AND(M95=1,ISNUMBER(H95)),H95-G95,"")</f>
        <v/>
      </c>
      <c r="V95" s="41" t="e">
        <f>IF(M95=1,O95,NA())</f>
        <v>#N/A</v>
      </c>
      <c r="W95" s="41" t="e">
        <f>IF(M95=1,-Q95,NA())</f>
        <v>#N/A</v>
      </c>
    </row>
    <row r="96">
      <c r="A96" s="17" t="n"/>
      <c r="B96" s="23" t="n"/>
      <c r="C96" s="25" t="n"/>
      <c r="D96" s="25" t="n"/>
      <c r="E96" s="25" t="n"/>
      <c r="F96" s="25" t="n"/>
      <c r="G96" s="35" t="n"/>
      <c r="H96" s="35" t="n"/>
      <c r="I96" s="25" t="n"/>
      <c r="J96" s="25" t="n"/>
      <c r="K96" s="36" t="str">
        <f>IF(ISNUMBER(B96),"周"&amp;CHOOSE(WEEKDAY(B96,2),"一","二","三","四","五","六","日"),"")</f>
        <v/>
      </c>
      <c r="L96" s="37" t="str">
        <f>IF(ISNUMBER(B96),DATE(YEAR(B96),MONTH(B96),1),"")</f>
        <v/>
      </c>
      <c r="M96" s="38">
        <f>IF(AND(ISNUMBER(B96),ISNUMBER(G96)),IF(AND(OR(NOT(ISNUMBER('看板'!$C$4)),B96&gt;='看板'!$C$4),OR(NOT(ISNUMBER('看板'!$E$4)),B96&lt;='看板'!$E$4),OR('看板'!$C$5="",C96='看板'!$C$5),OR('看板'!$E$5="",D96='看板'!$E$5)),1,0),0)</f>
        <v>0</v>
      </c>
      <c r="N96" s="38" t="str">
        <f>IF(M96=1,COUNTIF(M$5:M96,1),"")</f>
        <v/>
      </c>
      <c r="O96" s="39" t="str">
        <f>IF(M96=1,SUMIF(M$5:M96,1,G$5:G96),"")</f>
        <v/>
      </c>
      <c r="P96" s="39" t="str">
        <f>IF(M96=1,MAX(0,MAX(O$5:O96)),"")</f>
        <v/>
      </c>
      <c r="Q96" s="40" t="str">
        <f>IF(M96=1,P96-O96,"")</f>
        <v/>
      </c>
      <c r="R96" s="38">
        <f>IF(M96=1,IF(G96&gt;0,R95+1,0),R95)</f>
        <v>0</v>
      </c>
      <c r="S96" s="38">
        <f>IF(M96=1,IF(G96&lt;0,S95+1,0),S95)</f>
        <v>0</v>
      </c>
      <c r="T96" s="36" t="str">
        <f>IF(M96&lt;&gt;1,"",IF(R95&gt;=3,"前面连赢 3 笔以上","前面连赢 "&amp;R95&amp;" 笔"))</f>
        <v/>
      </c>
      <c r="U96" s="40" t="str">
        <f>IF(AND(M96=1,ISNUMBER(H96)),H96-G96,"")</f>
        <v/>
      </c>
      <c r="V96" s="41" t="e">
        <f>IF(M96=1,O96,NA())</f>
        <v>#N/A</v>
      </c>
      <c r="W96" s="41" t="e">
        <f>IF(M96=1,-Q96,NA())</f>
        <v>#N/A</v>
      </c>
    </row>
    <row r="97">
      <c r="A97" s="17" t="n"/>
      <c r="B97" s="23" t="n"/>
      <c r="C97" s="25" t="n"/>
      <c r="D97" s="25" t="n"/>
      <c r="E97" s="25" t="n"/>
      <c r="F97" s="25" t="n"/>
      <c r="G97" s="35" t="n"/>
      <c r="H97" s="35" t="n"/>
      <c r="I97" s="25" t="n"/>
      <c r="J97" s="25" t="n"/>
      <c r="K97" s="36" t="str">
        <f>IF(ISNUMBER(B97),"周"&amp;CHOOSE(WEEKDAY(B97,2),"一","二","三","四","五","六","日"),"")</f>
        <v/>
      </c>
      <c r="L97" s="37" t="str">
        <f>IF(ISNUMBER(B97),DATE(YEAR(B97),MONTH(B97),1),"")</f>
        <v/>
      </c>
      <c r="M97" s="38">
        <f>IF(AND(ISNUMBER(B97),ISNUMBER(G97)),IF(AND(OR(NOT(ISNUMBER('看板'!$C$4)),B97&gt;='看板'!$C$4),OR(NOT(ISNUMBER('看板'!$E$4)),B97&lt;='看板'!$E$4),OR('看板'!$C$5="",C97='看板'!$C$5),OR('看板'!$E$5="",D97='看板'!$E$5)),1,0),0)</f>
        <v>0</v>
      </c>
      <c r="N97" s="38" t="str">
        <f>IF(M97=1,COUNTIF(M$5:M97,1),"")</f>
        <v/>
      </c>
      <c r="O97" s="39" t="str">
        <f>IF(M97=1,SUMIF(M$5:M97,1,G$5:G97),"")</f>
        <v/>
      </c>
      <c r="P97" s="39" t="str">
        <f>IF(M97=1,MAX(0,MAX(O$5:O97)),"")</f>
        <v/>
      </c>
      <c r="Q97" s="40" t="str">
        <f>IF(M97=1,P97-O97,"")</f>
        <v/>
      </c>
      <c r="R97" s="38">
        <f>IF(M97=1,IF(G97&gt;0,R96+1,0),R96)</f>
        <v>0</v>
      </c>
      <c r="S97" s="38">
        <f>IF(M97=1,IF(G97&lt;0,S96+1,0),S96)</f>
        <v>0</v>
      </c>
      <c r="T97" s="36" t="str">
        <f>IF(M97&lt;&gt;1,"",IF(R96&gt;=3,"前面连赢 3 笔以上","前面连赢 "&amp;R96&amp;" 笔"))</f>
        <v/>
      </c>
      <c r="U97" s="40" t="str">
        <f>IF(AND(M97=1,ISNUMBER(H97)),H97-G97,"")</f>
        <v/>
      </c>
      <c r="V97" s="41" t="e">
        <f>IF(M97=1,O97,NA())</f>
        <v>#N/A</v>
      </c>
      <c r="W97" s="41" t="e">
        <f>IF(M97=1,-Q97,NA())</f>
        <v>#N/A</v>
      </c>
    </row>
    <row r="98">
      <c r="A98" s="17" t="n"/>
      <c r="B98" s="23" t="n"/>
      <c r="C98" s="25" t="n"/>
      <c r="D98" s="25" t="n"/>
      <c r="E98" s="25" t="n"/>
      <c r="F98" s="25" t="n"/>
      <c r="G98" s="35" t="n"/>
      <c r="H98" s="35" t="n"/>
      <c r="I98" s="25" t="n"/>
      <c r="J98" s="25" t="n"/>
      <c r="K98" s="36" t="str">
        <f>IF(ISNUMBER(B98),"周"&amp;CHOOSE(WEEKDAY(B98,2),"一","二","三","四","五","六","日"),"")</f>
        <v/>
      </c>
      <c r="L98" s="37" t="str">
        <f>IF(ISNUMBER(B98),DATE(YEAR(B98),MONTH(B98),1),"")</f>
        <v/>
      </c>
      <c r="M98" s="38">
        <f>IF(AND(ISNUMBER(B98),ISNUMBER(G98)),IF(AND(OR(NOT(ISNUMBER('看板'!$C$4)),B98&gt;='看板'!$C$4),OR(NOT(ISNUMBER('看板'!$E$4)),B98&lt;='看板'!$E$4),OR('看板'!$C$5="",C98='看板'!$C$5),OR('看板'!$E$5="",D98='看板'!$E$5)),1,0),0)</f>
        <v>0</v>
      </c>
      <c r="N98" s="38" t="str">
        <f>IF(M98=1,COUNTIF(M$5:M98,1),"")</f>
        <v/>
      </c>
      <c r="O98" s="39" t="str">
        <f>IF(M98=1,SUMIF(M$5:M98,1,G$5:G98),"")</f>
        <v/>
      </c>
      <c r="P98" s="39" t="str">
        <f>IF(M98=1,MAX(0,MAX(O$5:O98)),"")</f>
        <v/>
      </c>
      <c r="Q98" s="40" t="str">
        <f>IF(M98=1,P98-O98,"")</f>
        <v/>
      </c>
      <c r="R98" s="38">
        <f>IF(M98=1,IF(G98&gt;0,R97+1,0),R97)</f>
        <v>0</v>
      </c>
      <c r="S98" s="38">
        <f>IF(M98=1,IF(G98&lt;0,S97+1,0),S97)</f>
        <v>0</v>
      </c>
      <c r="T98" s="36" t="str">
        <f>IF(M98&lt;&gt;1,"",IF(R97&gt;=3,"前面连赢 3 笔以上","前面连赢 "&amp;R97&amp;" 笔"))</f>
        <v/>
      </c>
      <c r="U98" s="40" t="str">
        <f>IF(AND(M98=1,ISNUMBER(H98)),H98-G98,"")</f>
        <v/>
      </c>
      <c r="V98" s="41" t="e">
        <f>IF(M98=1,O98,NA())</f>
        <v>#N/A</v>
      </c>
      <c r="W98" s="41" t="e">
        <f>IF(M98=1,-Q98,NA())</f>
        <v>#N/A</v>
      </c>
    </row>
    <row r="99">
      <c r="A99" s="17" t="n"/>
      <c r="B99" s="23" t="n"/>
      <c r="C99" s="25" t="n"/>
      <c r="D99" s="25" t="n"/>
      <c r="E99" s="25" t="n"/>
      <c r="F99" s="25" t="n"/>
      <c r="G99" s="35" t="n"/>
      <c r="H99" s="35" t="n"/>
      <c r="I99" s="25" t="n"/>
      <c r="J99" s="25" t="n"/>
      <c r="K99" s="36" t="str">
        <f>IF(ISNUMBER(B99),"周"&amp;CHOOSE(WEEKDAY(B99,2),"一","二","三","四","五","六","日"),"")</f>
        <v/>
      </c>
      <c r="L99" s="37" t="str">
        <f>IF(ISNUMBER(B99),DATE(YEAR(B99),MONTH(B99),1),"")</f>
        <v/>
      </c>
      <c r="M99" s="38">
        <f>IF(AND(ISNUMBER(B99),ISNUMBER(G99)),IF(AND(OR(NOT(ISNUMBER('看板'!$C$4)),B99&gt;='看板'!$C$4),OR(NOT(ISNUMBER('看板'!$E$4)),B99&lt;='看板'!$E$4),OR('看板'!$C$5="",C99='看板'!$C$5),OR('看板'!$E$5="",D99='看板'!$E$5)),1,0),0)</f>
        <v>0</v>
      </c>
      <c r="N99" s="38" t="str">
        <f>IF(M99=1,COUNTIF(M$5:M99,1),"")</f>
        <v/>
      </c>
      <c r="O99" s="39" t="str">
        <f>IF(M99=1,SUMIF(M$5:M99,1,G$5:G99),"")</f>
        <v/>
      </c>
      <c r="P99" s="39" t="str">
        <f>IF(M99=1,MAX(0,MAX(O$5:O99)),"")</f>
        <v/>
      </c>
      <c r="Q99" s="40" t="str">
        <f>IF(M99=1,P99-O99,"")</f>
        <v/>
      </c>
      <c r="R99" s="38">
        <f>IF(M99=1,IF(G99&gt;0,R98+1,0),R98)</f>
        <v>0</v>
      </c>
      <c r="S99" s="38">
        <f>IF(M99=1,IF(G99&lt;0,S98+1,0),S98)</f>
        <v>0</v>
      </c>
      <c r="T99" s="36" t="str">
        <f>IF(M99&lt;&gt;1,"",IF(R98&gt;=3,"前面连赢 3 笔以上","前面连赢 "&amp;R98&amp;" 笔"))</f>
        <v/>
      </c>
      <c r="U99" s="40" t="str">
        <f>IF(AND(M99=1,ISNUMBER(H99)),H99-G99,"")</f>
        <v/>
      </c>
      <c r="V99" s="41" t="e">
        <f>IF(M99=1,O99,NA())</f>
        <v>#N/A</v>
      </c>
      <c r="W99" s="41" t="e">
        <f>IF(M99=1,-Q99,NA())</f>
        <v>#N/A</v>
      </c>
    </row>
    <row r="100">
      <c r="A100" s="17" t="n"/>
      <c r="B100" s="23" t="n"/>
      <c r="C100" s="25" t="n"/>
      <c r="D100" s="25" t="n"/>
      <c r="E100" s="25" t="n"/>
      <c r="F100" s="25" t="n"/>
      <c r="G100" s="35" t="n"/>
      <c r="H100" s="35" t="n"/>
      <c r="I100" s="25" t="n"/>
      <c r="J100" s="25" t="n"/>
      <c r="K100" s="36" t="str">
        <f>IF(ISNUMBER(B100),"周"&amp;CHOOSE(WEEKDAY(B100,2),"一","二","三","四","五","六","日"),"")</f>
        <v/>
      </c>
      <c r="L100" s="37" t="str">
        <f>IF(ISNUMBER(B100),DATE(YEAR(B100),MONTH(B100),1),"")</f>
        <v/>
      </c>
      <c r="M100" s="38">
        <f>IF(AND(ISNUMBER(B100),ISNUMBER(G100)),IF(AND(OR(NOT(ISNUMBER('看板'!$C$4)),B100&gt;='看板'!$C$4),OR(NOT(ISNUMBER('看板'!$E$4)),B100&lt;='看板'!$E$4),OR('看板'!$C$5="",C100='看板'!$C$5),OR('看板'!$E$5="",D100='看板'!$E$5)),1,0),0)</f>
        <v>0</v>
      </c>
      <c r="N100" s="38" t="str">
        <f>IF(M100=1,COUNTIF(M$5:M100,1),"")</f>
        <v/>
      </c>
      <c r="O100" s="39" t="str">
        <f>IF(M100=1,SUMIF(M$5:M100,1,G$5:G100),"")</f>
        <v/>
      </c>
      <c r="P100" s="39" t="str">
        <f>IF(M100=1,MAX(0,MAX(O$5:O100)),"")</f>
        <v/>
      </c>
      <c r="Q100" s="40" t="str">
        <f>IF(M100=1,P100-O100,"")</f>
        <v/>
      </c>
      <c r="R100" s="38">
        <f>IF(M100=1,IF(G100&gt;0,R99+1,0),R99)</f>
        <v>0</v>
      </c>
      <c r="S100" s="38">
        <f>IF(M100=1,IF(G100&lt;0,S99+1,0),S99)</f>
        <v>0</v>
      </c>
      <c r="T100" s="36" t="str">
        <f>IF(M100&lt;&gt;1,"",IF(R99&gt;=3,"前面连赢 3 笔以上","前面连赢 "&amp;R99&amp;" 笔"))</f>
        <v/>
      </c>
      <c r="U100" s="40" t="str">
        <f>IF(AND(M100=1,ISNUMBER(H100)),H100-G100,"")</f>
        <v/>
      </c>
      <c r="V100" s="41" t="e">
        <f>IF(M100=1,O100,NA())</f>
        <v>#N/A</v>
      </c>
      <c r="W100" s="41" t="e">
        <f>IF(M100=1,-Q100,NA())</f>
        <v>#N/A</v>
      </c>
    </row>
    <row r="101">
      <c r="A101" s="17" t="n"/>
      <c r="B101" s="23" t="n"/>
      <c r="C101" s="25" t="n"/>
      <c r="D101" s="25" t="n"/>
      <c r="E101" s="25" t="n"/>
      <c r="F101" s="25" t="n"/>
      <c r="G101" s="35" t="n"/>
      <c r="H101" s="35" t="n"/>
      <c r="I101" s="25" t="n"/>
      <c r="J101" s="25" t="n"/>
      <c r="K101" s="36" t="str">
        <f>IF(ISNUMBER(B101),"周"&amp;CHOOSE(WEEKDAY(B101,2),"一","二","三","四","五","六","日"),"")</f>
        <v/>
      </c>
      <c r="L101" s="37" t="str">
        <f>IF(ISNUMBER(B101),DATE(YEAR(B101),MONTH(B101),1),"")</f>
        <v/>
      </c>
      <c r="M101" s="38">
        <f>IF(AND(ISNUMBER(B101),ISNUMBER(G101)),IF(AND(OR(NOT(ISNUMBER('看板'!$C$4)),B101&gt;='看板'!$C$4),OR(NOT(ISNUMBER('看板'!$E$4)),B101&lt;='看板'!$E$4),OR('看板'!$C$5="",C101='看板'!$C$5),OR('看板'!$E$5="",D101='看板'!$E$5)),1,0),0)</f>
        <v>0</v>
      </c>
      <c r="N101" s="38" t="str">
        <f>IF(M101=1,COUNTIF(M$5:M101,1),"")</f>
        <v/>
      </c>
      <c r="O101" s="39" t="str">
        <f>IF(M101=1,SUMIF(M$5:M101,1,G$5:G101),"")</f>
        <v/>
      </c>
      <c r="P101" s="39" t="str">
        <f>IF(M101=1,MAX(0,MAX(O$5:O101)),"")</f>
        <v/>
      </c>
      <c r="Q101" s="40" t="str">
        <f>IF(M101=1,P101-O101,"")</f>
        <v/>
      </c>
      <c r="R101" s="38">
        <f>IF(M101=1,IF(G101&gt;0,R100+1,0),R100)</f>
        <v>0</v>
      </c>
      <c r="S101" s="38">
        <f>IF(M101=1,IF(G101&lt;0,S100+1,0),S100)</f>
        <v>0</v>
      </c>
      <c r="T101" s="36" t="str">
        <f>IF(M101&lt;&gt;1,"",IF(R100&gt;=3,"前面连赢 3 笔以上","前面连赢 "&amp;R100&amp;" 笔"))</f>
        <v/>
      </c>
      <c r="U101" s="40" t="str">
        <f>IF(AND(M101=1,ISNUMBER(H101)),H101-G101,"")</f>
        <v/>
      </c>
      <c r="V101" s="41" t="e">
        <f>IF(M101=1,O101,NA())</f>
        <v>#N/A</v>
      </c>
      <c r="W101" s="41" t="e">
        <f>IF(M101=1,-Q101,NA())</f>
        <v>#N/A</v>
      </c>
    </row>
    <row r="102">
      <c r="A102" s="17" t="n"/>
      <c r="B102" s="23" t="n"/>
      <c r="C102" s="25" t="n"/>
      <c r="D102" s="25" t="n"/>
      <c r="E102" s="25" t="n"/>
      <c r="F102" s="25" t="n"/>
      <c r="G102" s="35" t="n"/>
      <c r="H102" s="35" t="n"/>
      <c r="I102" s="25" t="n"/>
      <c r="J102" s="25" t="n"/>
      <c r="K102" s="36" t="str">
        <f>IF(ISNUMBER(B102),"周"&amp;CHOOSE(WEEKDAY(B102,2),"一","二","三","四","五","六","日"),"")</f>
        <v/>
      </c>
      <c r="L102" s="37" t="str">
        <f>IF(ISNUMBER(B102),DATE(YEAR(B102),MONTH(B102),1),"")</f>
        <v/>
      </c>
      <c r="M102" s="38">
        <f>IF(AND(ISNUMBER(B102),ISNUMBER(G102)),IF(AND(OR(NOT(ISNUMBER('看板'!$C$4)),B102&gt;='看板'!$C$4),OR(NOT(ISNUMBER('看板'!$E$4)),B102&lt;='看板'!$E$4),OR('看板'!$C$5="",C102='看板'!$C$5),OR('看板'!$E$5="",D102='看板'!$E$5)),1,0),0)</f>
        <v>0</v>
      </c>
      <c r="N102" s="38" t="str">
        <f>IF(M102=1,COUNTIF(M$5:M102,1),"")</f>
        <v/>
      </c>
      <c r="O102" s="39" t="str">
        <f>IF(M102=1,SUMIF(M$5:M102,1,G$5:G102),"")</f>
        <v/>
      </c>
      <c r="P102" s="39" t="str">
        <f>IF(M102=1,MAX(0,MAX(O$5:O102)),"")</f>
        <v/>
      </c>
      <c r="Q102" s="40" t="str">
        <f>IF(M102=1,P102-O102,"")</f>
        <v/>
      </c>
      <c r="R102" s="38">
        <f>IF(M102=1,IF(G102&gt;0,R101+1,0),R101)</f>
        <v>0</v>
      </c>
      <c r="S102" s="38">
        <f>IF(M102=1,IF(G102&lt;0,S101+1,0),S101)</f>
        <v>0</v>
      </c>
      <c r="T102" s="36" t="str">
        <f>IF(M102&lt;&gt;1,"",IF(R101&gt;=3,"前面连赢 3 笔以上","前面连赢 "&amp;R101&amp;" 笔"))</f>
        <v/>
      </c>
      <c r="U102" s="40" t="str">
        <f>IF(AND(M102=1,ISNUMBER(H102)),H102-G102,"")</f>
        <v/>
      </c>
      <c r="V102" s="41" t="e">
        <f>IF(M102=1,O102,NA())</f>
        <v>#N/A</v>
      </c>
      <c r="W102" s="41" t="e">
        <f>IF(M102=1,-Q102,NA())</f>
        <v>#N/A</v>
      </c>
    </row>
    <row r="103">
      <c r="A103" s="17" t="n"/>
      <c r="B103" s="23" t="n"/>
      <c r="C103" s="25" t="n"/>
      <c r="D103" s="25" t="n"/>
      <c r="E103" s="25" t="n"/>
      <c r="F103" s="25" t="n"/>
      <c r="G103" s="35" t="n"/>
      <c r="H103" s="35" t="n"/>
      <c r="I103" s="25" t="n"/>
      <c r="J103" s="25" t="n"/>
      <c r="K103" s="36" t="str">
        <f>IF(ISNUMBER(B103),"周"&amp;CHOOSE(WEEKDAY(B103,2),"一","二","三","四","五","六","日"),"")</f>
        <v/>
      </c>
      <c r="L103" s="37" t="str">
        <f>IF(ISNUMBER(B103),DATE(YEAR(B103),MONTH(B103),1),"")</f>
        <v/>
      </c>
      <c r="M103" s="38">
        <f>IF(AND(ISNUMBER(B103),ISNUMBER(G103)),IF(AND(OR(NOT(ISNUMBER('看板'!$C$4)),B103&gt;='看板'!$C$4),OR(NOT(ISNUMBER('看板'!$E$4)),B103&lt;='看板'!$E$4),OR('看板'!$C$5="",C103='看板'!$C$5),OR('看板'!$E$5="",D103='看板'!$E$5)),1,0),0)</f>
        <v>0</v>
      </c>
      <c r="N103" s="38" t="str">
        <f>IF(M103=1,COUNTIF(M$5:M103,1),"")</f>
        <v/>
      </c>
      <c r="O103" s="39" t="str">
        <f>IF(M103=1,SUMIF(M$5:M103,1,G$5:G103),"")</f>
        <v/>
      </c>
      <c r="P103" s="39" t="str">
        <f>IF(M103=1,MAX(0,MAX(O$5:O103)),"")</f>
        <v/>
      </c>
      <c r="Q103" s="40" t="str">
        <f>IF(M103=1,P103-O103,"")</f>
        <v/>
      </c>
      <c r="R103" s="38">
        <f>IF(M103=1,IF(G103&gt;0,R102+1,0),R102)</f>
        <v>0</v>
      </c>
      <c r="S103" s="38">
        <f>IF(M103=1,IF(G103&lt;0,S102+1,0),S102)</f>
        <v>0</v>
      </c>
      <c r="T103" s="36" t="str">
        <f>IF(M103&lt;&gt;1,"",IF(R102&gt;=3,"前面连赢 3 笔以上","前面连赢 "&amp;R102&amp;" 笔"))</f>
        <v/>
      </c>
      <c r="U103" s="40" t="str">
        <f>IF(AND(M103=1,ISNUMBER(H103)),H103-G103,"")</f>
        <v/>
      </c>
      <c r="V103" s="41" t="e">
        <f>IF(M103=1,O103,NA())</f>
        <v>#N/A</v>
      </c>
      <c r="W103" s="41" t="e">
        <f>IF(M103=1,-Q103,NA())</f>
        <v>#N/A</v>
      </c>
    </row>
    <row r="104">
      <c r="A104" s="17" t="n"/>
      <c r="B104" s="23" t="n"/>
      <c r="C104" s="25" t="n"/>
      <c r="D104" s="25" t="n"/>
      <c r="E104" s="25" t="n"/>
      <c r="F104" s="25" t="n"/>
      <c r="G104" s="35" t="n"/>
      <c r="H104" s="35" t="n"/>
      <c r="I104" s="25" t="n"/>
      <c r="J104" s="25" t="n"/>
      <c r="K104" s="36" t="str">
        <f>IF(ISNUMBER(B104),"周"&amp;CHOOSE(WEEKDAY(B104,2),"一","二","三","四","五","六","日"),"")</f>
        <v/>
      </c>
      <c r="L104" s="37" t="str">
        <f>IF(ISNUMBER(B104),DATE(YEAR(B104),MONTH(B104),1),"")</f>
        <v/>
      </c>
      <c r="M104" s="38">
        <f>IF(AND(ISNUMBER(B104),ISNUMBER(G104)),IF(AND(OR(NOT(ISNUMBER('看板'!$C$4)),B104&gt;='看板'!$C$4),OR(NOT(ISNUMBER('看板'!$E$4)),B104&lt;='看板'!$E$4),OR('看板'!$C$5="",C104='看板'!$C$5),OR('看板'!$E$5="",D104='看板'!$E$5)),1,0),0)</f>
        <v>0</v>
      </c>
      <c r="N104" s="38" t="str">
        <f>IF(M104=1,COUNTIF(M$5:M104,1),"")</f>
        <v/>
      </c>
      <c r="O104" s="39" t="str">
        <f>IF(M104=1,SUMIF(M$5:M104,1,G$5:G104),"")</f>
        <v/>
      </c>
      <c r="P104" s="39" t="str">
        <f>IF(M104=1,MAX(0,MAX(O$5:O104)),"")</f>
        <v/>
      </c>
      <c r="Q104" s="40" t="str">
        <f>IF(M104=1,P104-O104,"")</f>
        <v/>
      </c>
      <c r="R104" s="38">
        <f>IF(M104=1,IF(G104&gt;0,R103+1,0),R103)</f>
        <v>0</v>
      </c>
      <c r="S104" s="38">
        <f>IF(M104=1,IF(G104&lt;0,S103+1,0),S103)</f>
        <v>0</v>
      </c>
      <c r="T104" s="36" t="str">
        <f>IF(M104&lt;&gt;1,"",IF(R103&gt;=3,"前面连赢 3 笔以上","前面连赢 "&amp;R103&amp;" 笔"))</f>
        <v/>
      </c>
      <c r="U104" s="40" t="str">
        <f>IF(AND(M104=1,ISNUMBER(H104)),H104-G104,"")</f>
        <v/>
      </c>
      <c r="V104" s="41" t="e">
        <f>IF(M104=1,O104,NA())</f>
        <v>#N/A</v>
      </c>
      <c r="W104" s="41" t="e">
        <f>IF(M104=1,-Q104,NA())</f>
        <v>#N/A</v>
      </c>
    </row>
    <row r="105">
      <c r="A105" s="17" t="n"/>
      <c r="B105" s="23" t="n"/>
      <c r="C105" s="25" t="n"/>
      <c r="D105" s="25" t="n"/>
      <c r="E105" s="25" t="n"/>
      <c r="F105" s="25" t="n"/>
      <c r="G105" s="35" t="n"/>
      <c r="H105" s="35" t="n"/>
      <c r="I105" s="25" t="n"/>
      <c r="J105" s="25" t="n"/>
      <c r="K105" s="36" t="str">
        <f>IF(ISNUMBER(B105),"周"&amp;CHOOSE(WEEKDAY(B105,2),"一","二","三","四","五","六","日"),"")</f>
        <v/>
      </c>
      <c r="L105" s="37" t="str">
        <f>IF(ISNUMBER(B105),DATE(YEAR(B105),MONTH(B105),1),"")</f>
        <v/>
      </c>
      <c r="M105" s="38">
        <f>IF(AND(ISNUMBER(B105),ISNUMBER(G105)),IF(AND(OR(NOT(ISNUMBER('看板'!$C$4)),B105&gt;='看板'!$C$4),OR(NOT(ISNUMBER('看板'!$E$4)),B105&lt;='看板'!$E$4),OR('看板'!$C$5="",C105='看板'!$C$5),OR('看板'!$E$5="",D105='看板'!$E$5)),1,0),0)</f>
        <v>0</v>
      </c>
      <c r="N105" s="38" t="str">
        <f>IF(M105=1,COUNTIF(M$5:M105,1),"")</f>
        <v/>
      </c>
      <c r="O105" s="39" t="str">
        <f>IF(M105=1,SUMIF(M$5:M105,1,G$5:G105),"")</f>
        <v/>
      </c>
      <c r="P105" s="39" t="str">
        <f>IF(M105=1,MAX(0,MAX(O$5:O105)),"")</f>
        <v/>
      </c>
      <c r="Q105" s="40" t="str">
        <f>IF(M105=1,P105-O105,"")</f>
        <v/>
      </c>
      <c r="R105" s="38">
        <f>IF(M105=1,IF(G105&gt;0,R104+1,0),R104)</f>
        <v>0</v>
      </c>
      <c r="S105" s="38">
        <f>IF(M105=1,IF(G105&lt;0,S104+1,0),S104)</f>
        <v>0</v>
      </c>
      <c r="T105" s="36" t="str">
        <f>IF(M105&lt;&gt;1,"",IF(R104&gt;=3,"前面连赢 3 笔以上","前面连赢 "&amp;R104&amp;" 笔"))</f>
        <v/>
      </c>
      <c r="U105" s="40" t="str">
        <f>IF(AND(M105=1,ISNUMBER(H105)),H105-G105,"")</f>
        <v/>
      </c>
      <c r="V105" s="41" t="e">
        <f>IF(M105=1,O105,NA())</f>
        <v>#N/A</v>
      </c>
      <c r="W105" s="41" t="e">
        <f>IF(M105=1,-Q105,NA())</f>
        <v>#N/A</v>
      </c>
    </row>
    <row r="106">
      <c r="A106" s="17" t="n"/>
      <c r="B106" s="23" t="n"/>
      <c r="C106" s="25" t="n"/>
      <c r="D106" s="25" t="n"/>
      <c r="E106" s="25" t="n"/>
      <c r="F106" s="25" t="n"/>
      <c r="G106" s="35" t="n"/>
      <c r="H106" s="35" t="n"/>
      <c r="I106" s="25" t="n"/>
      <c r="J106" s="25" t="n"/>
      <c r="K106" s="36" t="str">
        <f>IF(ISNUMBER(B106),"周"&amp;CHOOSE(WEEKDAY(B106,2),"一","二","三","四","五","六","日"),"")</f>
        <v/>
      </c>
      <c r="L106" s="37" t="str">
        <f>IF(ISNUMBER(B106),DATE(YEAR(B106),MONTH(B106),1),"")</f>
        <v/>
      </c>
      <c r="M106" s="38">
        <f>IF(AND(ISNUMBER(B106),ISNUMBER(G106)),IF(AND(OR(NOT(ISNUMBER('看板'!$C$4)),B106&gt;='看板'!$C$4),OR(NOT(ISNUMBER('看板'!$E$4)),B106&lt;='看板'!$E$4),OR('看板'!$C$5="",C106='看板'!$C$5),OR('看板'!$E$5="",D106='看板'!$E$5)),1,0),0)</f>
        <v>0</v>
      </c>
      <c r="N106" s="38" t="str">
        <f>IF(M106=1,COUNTIF(M$5:M106,1),"")</f>
        <v/>
      </c>
      <c r="O106" s="39" t="str">
        <f>IF(M106=1,SUMIF(M$5:M106,1,G$5:G106),"")</f>
        <v/>
      </c>
      <c r="P106" s="39" t="str">
        <f>IF(M106=1,MAX(0,MAX(O$5:O106)),"")</f>
        <v/>
      </c>
      <c r="Q106" s="40" t="str">
        <f>IF(M106=1,P106-O106,"")</f>
        <v/>
      </c>
      <c r="R106" s="38">
        <f>IF(M106=1,IF(G106&gt;0,R105+1,0),R105)</f>
        <v>0</v>
      </c>
      <c r="S106" s="38">
        <f>IF(M106=1,IF(G106&lt;0,S105+1,0),S105)</f>
        <v>0</v>
      </c>
      <c r="T106" s="36" t="str">
        <f>IF(M106&lt;&gt;1,"",IF(R105&gt;=3,"前面连赢 3 笔以上","前面连赢 "&amp;R105&amp;" 笔"))</f>
        <v/>
      </c>
      <c r="U106" s="40" t="str">
        <f>IF(AND(M106=1,ISNUMBER(H106)),H106-G106,"")</f>
        <v/>
      </c>
      <c r="V106" s="41" t="e">
        <f>IF(M106=1,O106,NA())</f>
        <v>#N/A</v>
      </c>
      <c r="W106" s="41" t="e">
        <f>IF(M106=1,-Q106,NA())</f>
        <v>#N/A</v>
      </c>
    </row>
    <row r="107">
      <c r="A107" s="17" t="n"/>
      <c r="B107" s="23" t="n"/>
      <c r="C107" s="25" t="n"/>
      <c r="D107" s="25" t="n"/>
      <c r="E107" s="25" t="n"/>
      <c r="F107" s="25" t="n"/>
      <c r="G107" s="35" t="n"/>
      <c r="H107" s="35" t="n"/>
      <c r="I107" s="25" t="n"/>
      <c r="J107" s="25" t="n"/>
      <c r="K107" s="36" t="str">
        <f>IF(ISNUMBER(B107),"周"&amp;CHOOSE(WEEKDAY(B107,2),"一","二","三","四","五","六","日"),"")</f>
        <v/>
      </c>
      <c r="L107" s="37" t="str">
        <f>IF(ISNUMBER(B107),DATE(YEAR(B107),MONTH(B107),1),"")</f>
        <v/>
      </c>
      <c r="M107" s="38">
        <f>IF(AND(ISNUMBER(B107),ISNUMBER(G107)),IF(AND(OR(NOT(ISNUMBER('看板'!$C$4)),B107&gt;='看板'!$C$4),OR(NOT(ISNUMBER('看板'!$E$4)),B107&lt;='看板'!$E$4),OR('看板'!$C$5="",C107='看板'!$C$5),OR('看板'!$E$5="",D107='看板'!$E$5)),1,0),0)</f>
        <v>0</v>
      </c>
      <c r="N107" s="38" t="str">
        <f>IF(M107=1,COUNTIF(M$5:M107,1),"")</f>
        <v/>
      </c>
      <c r="O107" s="39" t="str">
        <f>IF(M107=1,SUMIF(M$5:M107,1,G$5:G107),"")</f>
        <v/>
      </c>
      <c r="P107" s="39" t="str">
        <f>IF(M107=1,MAX(0,MAX(O$5:O107)),"")</f>
        <v/>
      </c>
      <c r="Q107" s="40" t="str">
        <f>IF(M107=1,P107-O107,"")</f>
        <v/>
      </c>
      <c r="R107" s="38">
        <f>IF(M107=1,IF(G107&gt;0,R106+1,0),R106)</f>
        <v>0</v>
      </c>
      <c r="S107" s="38">
        <f>IF(M107=1,IF(G107&lt;0,S106+1,0),S106)</f>
        <v>0</v>
      </c>
      <c r="T107" s="36" t="str">
        <f>IF(M107&lt;&gt;1,"",IF(R106&gt;=3,"前面连赢 3 笔以上","前面连赢 "&amp;R106&amp;" 笔"))</f>
        <v/>
      </c>
      <c r="U107" s="40" t="str">
        <f>IF(AND(M107=1,ISNUMBER(H107)),H107-G107,"")</f>
        <v/>
      </c>
      <c r="V107" s="41" t="e">
        <f>IF(M107=1,O107,NA())</f>
        <v>#N/A</v>
      </c>
      <c r="W107" s="41" t="e">
        <f>IF(M107=1,-Q107,NA())</f>
        <v>#N/A</v>
      </c>
    </row>
    <row r="108">
      <c r="A108" s="17" t="n"/>
      <c r="B108" s="23" t="n"/>
      <c r="C108" s="25" t="n"/>
      <c r="D108" s="25" t="n"/>
      <c r="E108" s="25" t="n"/>
      <c r="F108" s="25" t="n"/>
      <c r="G108" s="35" t="n"/>
      <c r="H108" s="35" t="n"/>
      <c r="I108" s="25" t="n"/>
      <c r="J108" s="25" t="n"/>
      <c r="K108" s="36" t="str">
        <f>IF(ISNUMBER(B108),"周"&amp;CHOOSE(WEEKDAY(B108,2),"一","二","三","四","五","六","日"),"")</f>
        <v/>
      </c>
      <c r="L108" s="37" t="str">
        <f>IF(ISNUMBER(B108),DATE(YEAR(B108),MONTH(B108),1),"")</f>
        <v/>
      </c>
      <c r="M108" s="38">
        <f>IF(AND(ISNUMBER(B108),ISNUMBER(G108)),IF(AND(OR(NOT(ISNUMBER('看板'!$C$4)),B108&gt;='看板'!$C$4),OR(NOT(ISNUMBER('看板'!$E$4)),B108&lt;='看板'!$E$4),OR('看板'!$C$5="",C108='看板'!$C$5),OR('看板'!$E$5="",D108='看板'!$E$5)),1,0),0)</f>
        <v>0</v>
      </c>
      <c r="N108" s="38" t="str">
        <f>IF(M108=1,COUNTIF(M$5:M108,1),"")</f>
        <v/>
      </c>
      <c r="O108" s="39" t="str">
        <f>IF(M108=1,SUMIF(M$5:M108,1,G$5:G108),"")</f>
        <v/>
      </c>
      <c r="P108" s="39" t="str">
        <f>IF(M108=1,MAX(0,MAX(O$5:O108)),"")</f>
        <v/>
      </c>
      <c r="Q108" s="40" t="str">
        <f>IF(M108=1,P108-O108,"")</f>
        <v/>
      </c>
      <c r="R108" s="38">
        <f>IF(M108=1,IF(G108&gt;0,R107+1,0),R107)</f>
        <v>0</v>
      </c>
      <c r="S108" s="38">
        <f>IF(M108=1,IF(G108&lt;0,S107+1,0),S107)</f>
        <v>0</v>
      </c>
      <c r="T108" s="36" t="str">
        <f>IF(M108&lt;&gt;1,"",IF(R107&gt;=3,"前面连赢 3 笔以上","前面连赢 "&amp;R107&amp;" 笔"))</f>
        <v/>
      </c>
      <c r="U108" s="40" t="str">
        <f>IF(AND(M108=1,ISNUMBER(H108)),H108-G108,"")</f>
        <v/>
      </c>
      <c r="V108" s="41" t="e">
        <f>IF(M108=1,O108,NA())</f>
        <v>#N/A</v>
      </c>
      <c r="W108" s="41" t="e">
        <f>IF(M108=1,-Q108,NA())</f>
        <v>#N/A</v>
      </c>
    </row>
    <row r="109">
      <c r="A109" s="17" t="n"/>
      <c r="B109" s="23" t="n"/>
      <c r="C109" s="25" t="n"/>
      <c r="D109" s="25" t="n"/>
      <c r="E109" s="25" t="n"/>
      <c r="F109" s="25" t="n"/>
      <c r="G109" s="35" t="n"/>
      <c r="H109" s="35" t="n"/>
      <c r="I109" s="25" t="n"/>
      <c r="J109" s="25" t="n"/>
      <c r="K109" s="36" t="str">
        <f>IF(ISNUMBER(B109),"周"&amp;CHOOSE(WEEKDAY(B109,2),"一","二","三","四","五","六","日"),"")</f>
        <v/>
      </c>
      <c r="L109" s="37" t="str">
        <f>IF(ISNUMBER(B109),DATE(YEAR(B109),MONTH(B109),1),"")</f>
        <v/>
      </c>
      <c r="M109" s="38">
        <f>IF(AND(ISNUMBER(B109),ISNUMBER(G109)),IF(AND(OR(NOT(ISNUMBER('看板'!$C$4)),B109&gt;='看板'!$C$4),OR(NOT(ISNUMBER('看板'!$E$4)),B109&lt;='看板'!$E$4),OR('看板'!$C$5="",C109='看板'!$C$5),OR('看板'!$E$5="",D109='看板'!$E$5)),1,0),0)</f>
        <v>0</v>
      </c>
      <c r="N109" s="38" t="str">
        <f>IF(M109=1,COUNTIF(M$5:M109,1),"")</f>
        <v/>
      </c>
      <c r="O109" s="39" t="str">
        <f>IF(M109=1,SUMIF(M$5:M109,1,G$5:G109),"")</f>
        <v/>
      </c>
      <c r="P109" s="39" t="str">
        <f>IF(M109=1,MAX(0,MAX(O$5:O109)),"")</f>
        <v/>
      </c>
      <c r="Q109" s="40" t="str">
        <f>IF(M109=1,P109-O109,"")</f>
        <v/>
      </c>
      <c r="R109" s="38">
        <f>IF(M109=1,IF(G109&gt;0,R108+1,0),R108)</f>
        <v>0</v>
      </c>
      <c r="S109" s="38">
        <f>IF(M109=1,IF(G109&lt;0,S108+1,0),S108)</f>
        <v>0</v>
      </c>
      <c r="T109" s="36" t="str">
        <f>IF(M109&lt;&gt;1,"",IF(R108&gt;=3,"前面连赢 3 笔以上","前面连赢 "&amp;R108&amp;" 笔"))</f>
        <v/>
      </c>
      <c r="U109" s="40" t="str">
        <f>IF(AND(M109=1,ISNUMBER(H109)),H109-G109,"")</f>
        <v/>
      </c>
      <c r="V109" s="41" t="e">
        <f>IF(M109=1,O109,NA())</f>
        <v>#N/A</v>
      </c>
      <c r="W109" s="41" t="e">
        <f>IF(M109=1,-Q109,NA())</f>
        <v>#N/A</v>
      </c>
    </row>
    <row r="110">
      <c r="A110" s="17" t="n"/>
      <c r="B110" s="23" t="n"/>
      <c r="C110" s="25" t="n"/>
      <c r="D110" s="25" t="n"/>
      <c r="E110" s="25" t="n"/>
      <c r="F110" s="25" t="n"/>
      <c r="G110" s="35" t="n"/>
      <c r="H110" s="35" t="n"/>
      <c r="I110" s="25" t="n"/>
      <c r="J110" s="25" t="n"/>
      <c r="K110" s="36" t="str">
        <f>IF(ISNUMBER(B110),"周"&amp;CHOOSE(WEEKDAY(B110,2),"一","二","三","四","五","六","日"),"")</f>
        <v/>
      </c>
      <c r="L110" s="37" t="str">
        <f>IF(ISNUMBER(B110),DATE(YEAR(B110),MONTH(B110),1),"")</f>
        <v/>
      </c>
      <c r="M110" s="38">
        <f>IF(AND(ISNUMBER(B110),ISNUMBER(G110)),IF(AND(OR(NOT(ISNUMBER('看板'!$C$4)),B110&gt;='看板'!$C$4),OR(NOT(ISNUMBER('看板'!$E$4)),B110&lt;='看板'!$E$4),OR('看板'!$C$5="",C110='看板'!$C$5),OR('看板'!$E$5="",D110='看板'!$E$5)),1,0),0)</f>
        <v>0</v>
      </c>
      <c r="N110" s="38" t="str">
        <f>IF(M110=1,COUNTIF(M$5:M110,1),"")</f>
        <v/>
      </c>
      <c r="O110" s="39" t="str">
        <f>IF(M110=1,SUMIF(M$5:M110,1,G$5:G110),"")</f>
        <v/>
      </c>
      <c r="P110" s="39" t="str">
        <f>IF(M110=1,MAX(0,MAX(O$5:O110)),"")</f>
        <v/>
      </c>
      <c r="Q110" s="40" t="str">
        <f>IF(M110=1,P110-O110,"")</f>
        <v/>
      </c>
      <c r="R110" s="38">
        <f>IF(M110=1,IF(G110&gt;0,R109+1,0),R109)</f>
        <v>0</v>
      </c>
      <c r="S110" s="38">
        <f>IF(M110=1,IF(G110&lt;0,S109+1,0),S109)</f>
        <v>0</v>
      </c>
      <c r="T110" s="36" t="str">
        <f>IF(M110&lt;&gt;1,"",IF(R109&gt;=3,"前面连赢 3 笔以上","前面连赢 "&amp;R109&amp;" 笔"))</f>
        <v/>
      </c>
      <c r="U110" s="40" t="str">
        <f>IF(AND(M110=1,ISNUMBER(H110)),H110-G110,"")</f>
        <v/>
      </c>
      <c r="V110" s="41" t="e">
        <f>IF(M110=1,O110,NA())</f>
        <v>#N/A</v>
      </c>
      <c r="W110" s="41" t="e">
        <f>IF(M110=1,-Q110,NA())</f>
        <v>#N/A</v>
      </c>
    </row>
    <row r="111">
      <c r="A111" s="17" t="n"/>
      <c r="B111" s="23" t="n"/>
      <c r="C111" s="25" t="n"/>
      <c r="D111" s="25" t="n"/>
      <c r="E111" s="25" t="n"/>
      <c r="F111" s="25" t="n"/>
      <c r="G111" s="35" t="n"/>
      <c r="H111" s="35" t="n"/>
      <c r="I111" s="25" t="n"/>
      <c r="J111" s="25" t="n"/>
      <c r="K111" s="36" t="str">
        <f>IF(ISNUMBER(B111),"周"&amp;CHOOSE(WEEKDAY(B111,2),"一","二","三","四","五","六","日"),"")</f>
        <v/>
      </c>
      <c r="L111" s="37" t="str">
        <f>IF(ISNUMBER(B111),DATE(YEAR(B111),MONTH(B111),1),"")</f>
        <v/>
      </c>
      <c r="M111" s="38">
        <f>IF(AND(ISNUMBER(B111),ISNUMBER(G111)),IF(AND(OR(NOT(ISNUMBER('看板'!$C$4)),B111&gt;='看板'!$C$4),OR(NOT(ISNUMBER('看板'!$E$4)),B111&lt;='看板'!$E$4),OR('看板'!$C$5="",C111='看板'!$C$5),OR('看板'!$E$5="",D111='看板'!$E$5)),1,0),0)</f>
        <v>0</v>
      </c>
      <c r="N111" s="38" t="str">
        <f>IF(M111=1,COUNTIF(M$5:M111,1),"")</f>
        <v/>
      </c>
      <c r="O111" s="39" t="str">
        <f>IF(M111=1,SUMIF(M$5:M111,1,G$5:G111),"")</f>
        <v/>
      </c>
      <c r="P111" s="39" t="str">
        <f>IF(M111=1,MAX(0,MAX(O$5:O111)),"")</f>
        <v/>
      </c>
      <c r="Q111" s="40" t="str">
        <f>IF(M111=1,P111-O111,"")</f>
        <v/>
      </c>
      <c r="R111" s="38">
        <f>IF(M111=1,IF(G111&gt;0,R110+1,0),R110)</f>
        <v>0</v>
      </c>
      <c r="S111" s="38">
        <f>IF(M111=1,IF(G111&lt;0,S110+1,0),S110)</f>
        <v>0</v>
      </c>
      <c r="T111" s="36" t="str">
        <f>IF(M111&lt;&gt;1,"",IF(R110&gt;=3,"前面连赢 3 笔以上","前面连赢 "&amp;R110&amp;" 笔"))</f>
        <v/>
      </c>
      <c r="U111" s="40" t="str">
        <f>IF(AND(M111=1,ISNUMBER(H111)),H111-G111,"")</f>
        <v/>
      </c>
      <c r="V111" s="41" t="e">
        <f>IF(M111=1,O111,NA())</f>
        <v>#N/A</v>
      </c>
      <c r="W111" s="41" t="e">
        <f>IF(M111=1,-Q111,NA())</f>
        <v>#N/A</v>
      </c>
    </row>
    <row r="112">
      <c r="A112" s="17" t="n"/>
      <c r="B112" s="23" t="n"/>
      <c r="C112" s="25" t="n"/>
      <c r="D112" s="25" t="n"/>
      <c r="E112" s="25" t="n"/>
      <c r="F112" s="25" t="n"/>
      <c r="G112" s="35" t="n"/>
      <c r="H112" s="35" t="n"/>
      <c r="I112" s="25" t="n"/>
      <c r="J112" s="25" t="n"/>
      <c r="K112" s="36" t="str">
        <f>IF(ISNUMBER(B112),"周"&amp;CHOOSE(WEEKDAY(B112,2),"一","二","三","四","五","六","日"),"")</f>
        <v/>
      </c>
      <c r="L112" s="37" t="str">
        <f>IF(ISNUMBER(B112),DATE(YEAR(B112),MONTH(B112),1),"")</f>
        <v/>
      </c>
      <c r="M112" s="38">
        <f>IF(AND(ISNUMBER(B112),ISNUMBER(G112)),IF(AND(OR(NOT(ISNUMBER('看板'!$C$4)),B112&gt;='看板'!$C$4),OR(NOT(ISNUMBER('看板'!$E$4)),B112&lt;='看板'!$E$4),OR('看板'!$C$5="",C112='看板'!$C$5),OR('看板'!$E$5="",D112='看板'!$E$5)),1,0),0)</f>
        <v>0</v>
      </c>
      <c r="N112" s="38" t="str">
        <f>IF(M112=1,COUNTIF(M$5:M112,1),"")</f>
        <v/>
      </c>
      <c r="O112" s="39" t="str">
        <f>IF(M112=1,SUMIF(M$5:M112,1,G$5:G112),"")</f>
        <v/>
      </c>
      <c r="P112" s="39" t="str">
        <f>IF(M112=1,MAX(0,MAX(O$5:O112)),"")</f>
        <v/>
      </c>
      <c r="Q112" s="40" t="str">
        <f>IF(M112=1,P112-O112,"")</f>
        <v/>
      </c>
      <c r="R112" s="38">
        <f>IF(M112=1,IF(G112&gt;0,R111+1,0),R111)</f>
        <v>0</v>
      </c>
      <c r="S112" s="38">
        <f>IF(M112=1,IF(G112&lt;0,S111+1,0),S111)</f>
        <v>0</v>
      </c>
      <c r="T112" s="36" t="str">
        <f>IF(M112&lt;&gt;1,"",IF(R111&gt;=3,"前面连赢 3 笔以上","前面连赢 "&amp;R111&amp;" 笔"))</f>
        <v/>
      </c>
      <c r="U112" s="40" t="str">
        <f>IF(AND(M112=1,ISNUMBER(H112)),H112-G112,"")</f>
        <v/>
      </c>
      <c r="V112" s="41" t="e">
        <f>IF(M112=1,O112,NA())</f>
        <v>#N/A</v>
      </c>
      <c r="W112" s="41" t="e">
        <f>IF(M112=1,-Q112,NA())</f>
        <v>#N/A</v>
      </c>
    </row>
    <row r="113">
      <c r="A113" s="17" t="n"/>
      <c r="B113" s="23" t="n"/>
      <c r="C113" s="25" t="n"/>
      <c r="D113" s="25" t="n"/>
      <c r="E113" s="25" t="n"/>
      <c r="F113" s="25" t="n"/>
      <c r="G113" s="35" t="n"/>
      <c r="H113" s="35" t="n"/>
      <c r="I113" s="25" t="n"/>
      <c r="J113" s="25" t="n"/>
      <c r="K113" s="36" t="str">
        <f>IF(ISNUMBER(B113),"周"&amp;CHOOSE(WEEKDAY(B113,2),"一","二","三","四","五","六","日"),"")</f>
        <v/>
      </c>
      <c r="L113" s="37" t="str">
        <f>IF(ISNUMBER(B113),DATE(YEAR(B113),MONTH(B113),1),"")</f>
        <v/>
      </c>
      <c r="M113" s="38">
        <f>IF(AND(ISNUMBER(B113),ISNUMBER(G113)),IF(AND(OR(NOT(ISNUMBER('看板'!$C$4)),B113&gt;='看板'!$C$4),OR(NOT(ISNUMBER('看板'!$E$4)),B113&lt;='看板'!$E$4),OR('看板'!$C$5="",C113='看板'!$C$5),OR('看板'!$E$5="",D113='看板'!$E$5)),1,0),0)</f>
        <v>0</v>
      </c>
      <c r="N113" s="38" t="str">
        <f>IF(M113=1,COUNTIF(M$5:M113,1),"")</f>
        <v/>
      </c>
      <c r="O113" s="39" t="str">
        <f>IF(M113=1,SUMIF(M$5:M113,1,G$5:G113),"")</f>
        <v/>
      </c>
      <c r="P113" s="39" t="str">
        <f>IF(M113=1,MAX(0,MAX(O$5:O113)),"")</f>
        <v/>
      </c>
      <c r="Q113" s="40" t="str">
        <f>IF(M113=1,P113-O113,"")</f>
        <v/>
      </c>
      <c r="R113" s="38">
        <f>IF(M113=1,IF(G113&gt;0,R112+1,0),R112)</f>
        <v>0</v>
      </c>
      <c r="S113" s="38">
        <f>IF(M113=1,IF(G113&lt;0,S112+1,0),S112)</f>
        <v>0</v>
      </c>
      <c r="T113" s="36" t="str">
        <f>IF(M113&lt;&gt;1,"",IF(R112&gt;=3,"前面连赢 3 笔以上","前面连赢 "&amp;R112&amp;" 笔"))</f>
        <v/>
      </c>
      <c r="U113" s="40" t="str">
        <f>IF(AND(M113=1,ISNUMBER(H113)),H113-G113,"")</f>
        <v/>
      </c>
      <c r="V113" s="41" t="e">
        <f>IF(M113=1,O113,NA())</f>
        <v>#N/A</v>
      </c>
      <c r="W113" s="41" t="e">
        <f>IF(M113=1,-Q113,NA())</f>
        <v>#N/A</v>
      </c>
    </row>
    <row r="114">
      <c r="A114" s="17" t="n"/>
      <c r="B114" s="23" t="n"/>
      <c r="C114" s="25" t="n"/>
      <c r="D114" s="25" t="n"/>
      <c r="E114" s="25" t="n"/>
      <c r="F114" s="25" t="n"/>
      <c r="G114" s="35" t="n"/>
      <c r="H114" s="35" t="n"/>
      <c r="I114" s="25" t="n"/>
      <c r="J114" s="25" t="n"/>
      <c r="K114" s="36" t="str">
        <f>IF(ISNUMBER(B114),"周"&amp;CHOOSE(WEEKDAY(B114,2),"一","二","三","四","五","六","日"),"")</f>
        <v/>
      </c>
      <c r="L114" s="37" t="str">
        <f>IF(ISNUMBER(B114),DATE(YEAR(B114),MONTH(B114),1),"")</f>
        <v/>
      </c>
      <c r="M114" s="38">
        <f>IF(AND(ISNUMBER(B114),ISNUMBER(G114)),IF(AND(OR(NOT(ISNUMBER('看板'!$C$4)),B114&gt;='看板'!$C$4),OR(NOT(ISNUMBER('看板'!$E$4)),B114&lt;='看板'!$E$4),OR('看板'!$C$5="",C114='看板'!$C$5),OR('看板'!$E$5="",D114='看板'!$E$5)),1,0),0)</f>
        <v>0</v>
      </c>
      <c r="N114" s="38" t="str">
        <f>IF(M114=1,COUNTIF(M$5:M114,1),"")</f>
        <v/>
      </c>
      <c r="O114" s="39" t="str">
        <f>IF(M114=1,SUMIF(M$5:M114,1,G$5:G114),"")</f>
        <v/>
      </c>
      <c r="P114" s="39" t="str">
        <f>IF(M114=1,MAX(0,MAX(O$5:O114)),"")</f>
        <v/>
      </c>
      <c r="Q114" s="40" t="str">
        <f>IF(M114=1,P114-O114,"")</f>
        <v/>
      </c>
      <c r="R114" s="38">
        <f>IF(M114=1,IF(G114&gt;0,R113+1,0),R113)</f>
        <v>0</v>
      </c>
      <c r="S114" s="38">
        <f>IF(M114=1,IF(G114&lt;0,S113+1,0),S113)</f>
        <v>0</v>
      </c>
      <c r="T114" s="36" t="str">
        <f>IF(M114&lt;&gt;1,"",IF(R113&gt;=3,"前面连赢 3 笔以上","前面连赢 "&amp;R113&amp;" 笔"))</f>
        <v/>
      </c>
      <c r="U114" s="40" t="str">
        <f>IF(AND(M114=1,ISNUMBER(H114)),H114-G114,"")</f>
        <v/>
      </c>
      <c r="V114" s="41" t="e">
        <f>IF(M114=1,O114,NA())</f>
        <v>#N/A</v>
      </c>
      <c r="W114" s="41" t="e">
        <f>IF(M114=1,-Q114,NA())</f>
        <v>#N/A</v>
      </c>
    </row>
    <row r="115">
      <c r="A115" s="17" t="n"/>
      <c r="B115" s="23" t="n"/>
      <c r="C115" s="25" t="n"/>
      <c r="D115" s="25" t="n"/>
      <c r="E115" s="25" t="n"/>
      <c r="F115" s="25" t="n"/>
      <c r="G115" s="35" t="n"/>
      <c r="H115" s="35" t="n"/>
      <c r="I115" s="25" t="n"/>
      <c r="J115" s="25" t="n"/>
      <c r="K115" s="36" t="str">
        <f>IF(ISNUMBER(B115),"周"&amp;CHOOSE(WEEKDAY(B115,2),"一","二","三","四","五","六","日"),"")</f>
        <v/>
      </c>
      <c r="L115" s="37" t="str">
        <f>IF(ISNUMBER(B115),DATE(YEAR(B115),MONTH(B115),1),"")</f>
        <v/>
      </c>
      <c r="M115" s="38">
        <f>IF(AND(ISNUMBER(B115),ISNUMBER(G115)),IF(AND(OR(NOT(ISNUMBER('看板'!$C$4)),B115&gt;='看板'!$C$4),OR(NOT(ISNUMBER('看板'!$E$4)),B115&lt;='看板'!$E$4),OR('看板'!$C$5="",C115='看板'!$C$5),OR('看板'!$E$5="",D115='看板'!$E$5)),1,0),0)</f>
        <v>0</v>
      </c>
      <c r="N115" s="38" t="str">
        <f>IF(M115=1,COUNTIF(M$5:M115,1),"")</f>
        <v/>
      </c>
      <c r="O115" s="39" t="str">
        <f>IF(M115=1,SUMIF(M$5:M115,1,G$5:G115),"")</f>
        <v/>
      </c>
      <c r="P115" s="39" t="str">
        <f>IF(M115=1,MAX(0,MAX(O$5:O115)),"")</f>
        <v/>
      </c>
      <c r="Q115" s="40" t="str">
        <f>IF(M115=1,P115-O115,"")</f>
        <v/>
      </c>
      <c r="R115" s="38">
        <f>IF(M115=1,IF(G115&gt;0,R114+1,0),R114)</f>
        <v>0</v>
      </c>
      <c r="S115" s="38">
        <f>IF(M115=1,IF(G115&lt;0,S114+1,0),S114)</f>
        <v>0</v>
      </c>
      <c r="T115" s="36" t="str">
        <f>IF(M115&lt;&gt;1,"",IF(R114&gt;=3,"前面连赢 3 笔以上","前面连赢 "&amp;R114&amp;" 笔"))</f>
        <v/>
      </c>
      <c r="U115" s="40" t="str">
        <f>IF(AND(M115=1,ISNUMBER(H115)),H115-G115,"")</f>
        <v/>
      </c>
      <c r="V115" s="41" t="e">
        <f>IF(M115=1,O115,NA())</f>
        <v>#N/A</v>
      </c>
      <c r="W115" s="41" t="e">
        <f>IF(M115=1,-Q115,NA())</f>
        <v>#N/A</v>
      </c>
    </row>
    <row r="116">
      <c r="A116" s="17" t="n"/>
      <c r="B116" s="23" t="n"/>
      <c r="C116" s="25" t="n"/>
      <c r="D116" s="25" t="n"/>
      <c r="E116" s="25" t="n"/>
      <c r="F116" s="25" t="n"/>
      <c r="G116" s="35" t="n"/>
      <c r="H116" s="35" t="n"/>
      <c r="I116" s="25" t="n"/>
      <c r="J116" s="25" t="n"/>
      <c r="K116" s="36" t="str">
        <f>IF(ISNUMBER(B116),"周"&amp;CHOOSE(WEEKDAY(B116,2),"一","二","三","四","五","六","日"),"")</f>
        <v/>
      </c>
      <c r="L116" s="37" t="str">
        <f>IF(ISNUMBER(B116),DATE(YEAR(B116),MONTH(B116),1),"")</f>
        <v/>
      </c>
      <c r="M116" s="38">
        <f>IF(AND(ISNUMBER(B116),ISNUMBER(G116)),IF(AND(OR(NOT(ISNUMBER('看板'!$C$4)),B116&gt;='看板'!$C$4),OR(NOT(ISNUMBER('看板'!$E$4)),B116&lt;='看板'!$E$4),OR('看板'!$C$5="",C116='看板'!$C$5),OR('看板'!$E$5="",D116='看板'!$E$5)),1,0),0)</f>
        <v>0</v>
      </c>
      <c r="N116" s="38" t="str">
        <f>IF(M116=1,COUNTIF(M$5:M116,1),"")</f>
        <v/>
      </c>
      <c r="O116" s="39" t="str">
        <f>IF(M116=1,SUMIF(M$5:M116,1,G$5:G116),"")</f>
        <v/>
      </c>
      <c r="P116" s="39" t="str">
        <f>IF(M116=1,MAX(0,MAX(O$5:O116)),"")</f>
        <v/>
      </c>
      <c r="Q116" s="40" t="str">
        <f>IF(M116=1,P116-O116,"")</f>
        <v/>
      </c>
      <c r="R116" s="38">
        <f>IF(M116=1,IF(G116&gt;0,R115+1,0),R115)</f>
        <v>0</v>
      </c>
      <c r="S116" s="38">
        <f>IF(M116=1,IF(G116&lt;0,S115+1,0),S115)</f>
        <v>0</v>
      </c>
      <c r="T116" s="36" t="str">
        <f>IF(M116&lt;&gt;1,"",IF(R115&gt;=3,"前面连赢 3 笔以上","前面连赢 "&amp;R115&amp;" 笔"))</f>
        <v/>
      </c>
      <c r="U116" s="40" t="str">
        <f>IF(AND(M116=1,ISNUMBER(H116)),H116-G116,"")</f>
        <v/>
      </c>
      <c r="V116" s="41" t="e">
        <f>IF(M116=1,O116,NA())</f>
        <v>#N/A</v>
      </c>
      <c r="W116" s="41" t="e">
        <f>IF(M116=1,-Q116,NA())</f>
        <v>#N/A</v>
      </c>
    </row>
    <row r="117">
      <c r="A117" s="17" t="n"/>
      <c r="B117" s="23" t="n"/>
      <c r="C117" s="25" t="n"/>
      <c r="D117" s="25" t="n"/>
      <c r="E117" s="25" t="n"/>
      <c r="F117" s="25" t="n"/>
      <c r="G117" s="35" t="n"/>
      <c r="H117" s="35" t="n"/>
      <c r="I117" s="25" t="n"/>
      <c r="J117" s="25" t="n"/>
      <c r="K117" s="36" t="str">
        <f>IF(ISNUMBER(B117),"周"&amp;CHOOSE(WEEKDAY(B117,2),"一","二","三","四","五","六","日"),"")</f>
        <v/>
      </c>
      <c r="L117" s="37" t="str">
        <f>IF(ISNUMBER(B117),DATE(YEAR(B117),MONTH(B117),1),"")</f>
        <v/>
      </c>
      <c r="M117" s="38">
        <f>IF(AND(ISNUMBER(B117),ISNUMBER(G117)),IF(AND(OR(NOT(ISNUMBER('看板'!$C$4)),B117&gt;='看板'!$C$4),OR(NOT(ISNUMBER('看板'!$E$4)),B117&lt;='看板'!$E$4),OR('看板'!$C$5="",C117='看板'!$C$5),OR('看板'!$E$5="",D117='看板'!$E$5)),1,0),0)</f>
        <v>0</v>
      </c>
      <c r="N117" s="38" t="str">
        <f>IF(M117=1,COUNTIF(M$5:M117,1),"")</f>
        <v/>
      </c>
      <c r="O117" s="39" t="str">
        <f>IF(M117=1,SUMIF(M$5:M117,1,G$5:G117),"")</f>
        <v/>
      </c>
      <c r="P117" s="39" t="str">
        <f>IF(M117=1,MAX(0,MAX(O$5:O117)),"")</f>
        <v/>
      </c>
      <c r="Q117" s="40" t="str">
        <f>IF(M117=1,P117-O117,"")</f>
        <v/>
      </c>
      <c r="R117" s="38">
        <f>IF(M117=1,IF(G117&gt;0,R116+1,0),R116)</f>
        <v>0</v>
      </c>
      <c r="S117" s="38">
        <f>IF(M117=1,IF(G117&lt;0,S116+1,0),S116)</f>
        <v>0</v>
      </c>
      <c r="T117" s="36" t="str">
        <f>IF(M117&lt;&gt;1,"",IF(R116&gt;=3,"前面连赢 3 笔以上","前面连赢 "&amp;R116&amp;" 笔"))</f>
        <v/>
      </c>
      <c r="U117" s="40" t="str">
        <f>IF(AND(M117=1,ISNUMBER(H117)),H117-G117,"")</f>
        <v/>
      </c>
      <c r="V117" s="41" t="e">
        <f>IF(M117=1,O117,NA())</f>
        <v>#N/A</v>
      </c>
      <c r="W117" s="41" t="e">
        <f>IF(M117=1,-Q117,NA())</f>
        <v>#N/A</v>
      </c>
    </row>
    <row r="118">
      <c r="A118" s="17" t="n"/>
      <c r="B118" s="23" t="n"/>
      <c r="C118" s="25" t="n"/>
      <c r="D118" s="25" t="n"/>
      <c r="E118" s="25" t="n"/>
      <c r="F118" s="25" t="n"/>
      <c r="G118" s="35" t="n"/>
      <c r="H118" s="35" t="n"/>
      <c r="I118" s="25" t="n"/>
      <c r="J118" s="25" t="n"/>
      <c r="K118" s="36" t="str">
        <f>IF(ISNUMBER(B118),"周"&amp;CHOOSE(WEEKDAY(B118,2),"一","二","三","四","五","六","日"),"")</f>
        <v/>
      </c>
      <c r="L118" s="37" t="str">
        <f>IF(ISNUMBER(B118),DATE(YEAR(B118),MONTH(B118),1),"")</f>
        <v/>
      </c>
      <c r="M118" s="38">
        <f>IF(AND(ISNUMBER(B118),ISNUMBER(G118)),IF(AND(OR(NOT(ISNUMBER('看板'!$C$4)),B118&gt;='看板'!$C$4),OR(NOT(ISNUMBER('看板'!$E$4)),B118&lt;='看板'!$E$4),OR('看板'!$C$5="",C118='看板'!$C$5),OR('看板'!$E$5="",D118='看板'!$E$5)),1,0),0)</f>
        <v>0</v>
      </c>
      <c r="N118" s="38" t="str">
        <f>IF(M118=1,COUNTIF(M$5:M118,1),"")</f>
        <v/>
      </c>
      <c r="O118" s="39" t="str">
        <f>IF(M118=1,SUMIF(M$5:M118,1,G$5:G118),"")</f>
        <v/>
      </c>
      <c r="P118" s="39" t="str">
        <f>IF(M118=1,MAX(0,MAX(O$5:O118)),"")</f>
        <v/>
      </c>
      <c r="Q118" s="40" t="str">
        <f>IF(M118=1,P118-O118,"")</f>
        <v/>
      </c>
      <c r="R118" s="38">
        <f>IF(M118=1,IF(G118&gt;0,R117+1,0),R117)</f>
        <v>0</v>
      </c>
      <c r="S118" s="38">
        <f>IF(M118=1,IF(G118&lt;0,S117+1,0),S117)</f>
        <v>0</v>
      </c>
      <c r="T118" s="36" t="str">
        <f>IF(M118&lt;&gt;1,"",IF(R117&gt;=3,"前面连赢 3 笔以上","前面连赢 "&amp;R117&amp;" 笔"))</f>
        <v/>
      </c>
      <c r="U118" s="40" t="str">
        <f>IF(AND(M118=1,ISNUMBER(H118)),H118-G118,"")</f>
        <v/>
      </c>
      <c r="V118" s="41" t="e">
        <f>IF(M118=1,O118,NA())</f>
        <v>#N/A</v>
      </c>
      <c r="W118" s="41" t="e">
        <f>IF(M118=1,-Q118,NA())</f>
        <v>#N/A</v>
      </c>
    </row>
    <row r="119">
      <c r="A119" s="17" t="n"/>
      <c r="B119" s="23" t="n"/>
      <c r="C119" s="25" t="n"/>
      <c r="D119" s="25" t="n"/>
      <c r="E119" s="25" t="n"/>
      <c r="F119" s="25" t="n"/>
      <c r="G119" s="35" t="n"/>
      <c r="H119" s="35" t="n"/>
      <c r="I119" s="25" t="n"/>
      <c r="J119" s="25" t="n"/>
      <c r="K119" s="36" t="str">
        <f>IF(ISNUMBER(B119),"周"&amp;CHOOSE(WEEKDAY(B119,2),"一","二","三","四","五","六","日"),"")</f>
        <v/>
      </c>
      <c r="L119" s="37" t="str">
        <f>IF(ISNUMBER(B119),DATE(YEAR(B119),MONTH(B119),1),"")</f>
        <v/>
      </c>
      <c r="M119" s="38">
        <f>IF(AND(ISNUMBER(B119),ISNUMBER(G119)),IF(AND(OR(NOT(ISNUMBER('看板'!$C$4)),B119&gt;='看板'!$C$4),OR(NOT(ISNUMBER('看板'!$E$4)),B119&lt;='看板'!$E$4),OR('看板'!$C$5="",C119='看板'!$C$5),OR('看板'!$E$5="",D119='看板'!$E$5)),1,0),0)</f>
        <v>0</v>
      </c>
      <c r="N119" s="38" t="str">
        <f>IF(M119=1,COUNTIF(M$5:M119,1),"")</f>
        <v/>
      </c>
      <c r="O119" s="39" t="str">
        <f>IF(M119=1,SUMIF(M$5:M119,1,G$5:G119),"")</f>
        <v/>
      </c>
      <c r="P119" s="39" t="str">
        <f>IF(M119=1,MAX(0,MAX(O$5:O119)),"")</f>
        <v/>
      </c>
      <c r="Q119" s="40" t="str">
        <f>IF(M119=1,P119-O119,"")</f>
        <v/>
      </c>
      <c r="R119" s="38">
        <f>IF(M119=1,IF(G119&gt;0,R118+1,0),R118)</f>
        <v>0</v>
      </c>
      <c r="S119" s="38">
        <f>IF(M119=1,IF(G119&lt;0,S118+1,0),S118)</f>
        <v>0</v>
      </c>
      <c r="T119" s="36" t="str">
        <f>IF(M119&lt;&gt;1,"",IF(R118&gt;=3,"前面连赢 3 笔以上","前面连赢 "&amp;R118&amp;" 笔"))</f>
        <v/>
      </c>
      <c r="U119" s="40" t="str">
        <f>IF(AND(M119=1,ISNUMBER(H119)),H119-G119,"")</f>
        <v/>
      </c>
      <c r="V119" s="41" t="e">
        <f>IF(M119=1,O119,NA())</f>
        <v>#N/A</v>
      </c>
      <c r="W119" s="41" t="e">
        <f>IF(M119=1,-Q119,NA())</f>
        <v>#N/A</v>
      </c>
    </row>
    <row r="120">
      <c r="A120" s="17" t="n"/>
      <c r="B120" s="23" t="n"/>
      <c r="C120" s="25" t="n"/>
      <c r="D120" s="25" t="n"/>
      <c r="E120" s="25" t="n"/>
      <c r="F120" s="25" t="n"/>
      <c r="G120" s="35" t="n"/>
      <c r="H120" s="35" t="n"/>
      <c r="I120" s="25" t="n"/>
      <c r="J120" s="25" t="n"/>
      <c r="K120" s="36" t="str">
        <f>IF(ISNUMBER(B120),"周"&amp;CHOOSE(WEEKDAY(B120,2),"一","二","三","四","五","六","日"),"")</f>
        <v/>
      </c>
      <c r="L120" s="37" t="str">
        <f>IF(ISNUMBER(B120),DATE(YEAR(B120),MONTH(B120),1),"")</f>
        <v/>
      </c>
      <c r="M120" s="38">
        <f>IF(AND(ISNUMBER(B120),ISNUMBER(G120)),IF(AND(OR(NOT(ISNUMBER('看板'!$C$4)),B120&gt;='看板'!$C$4),OR(NOT(ISNUMBER('看板'!$E$4)),B120&lt;='看板'!$E$4),OR('看板'!$C$5="",C120='看板'!$C$5),OR('看板'!$E$5="",D120='看板'!$E$5)),1,0),0)</f>
        <v>0</v>
      </c>
      <c r="N120" s="38" t="str">
        <f>IF(M120=1,COUNTIF(M$5:M120,1),"")</f>
        <v/>
      </c>
      <c r="O120" s="39" t="str">
        <f>IF(M120=1,SUMIF(M$5:M120,1,G$5:G120),"")</f>
        <v/>
      </c>
      <c r="P120" s="39" t="str">
        <f>IF(M120=1,MAX(0,MAX(O$5:O120)),"")</f>
        <v/>
      </c>
      <c r="Q120" s="40" t="str">
        <f>IF(M120=1,P120-O120,"")</f>
        <v/>
      </c>
      <c r="R120" s="38">
        <f>IF(M120=1,IF(G120&gt;0,R119+1,0),R119)</f>
        <v>0</v>
      </c>
      <c r="S120" s="38">
        <f>IF(M120=1,IF(G120&lt;0,S119+1,0),S119)</f>
        <v>0</v>
      </c>
      <c r="T120" s="36" t="str">
        <f>IF(M120&lt;&gt;1,"",IF(R119&gt;=3,"前面连赢 3 笔以上","前面连赢 "&amp;R119&amp;" 笔"))</f>
        <v/>
      </c>
      <c r="U120" s="40" t="str">
        <f>IF(AND(M120=1,ISNUMBER(H120)),H120-G120,"")</f>
        <v/>
      </c>
      <c r="V120" s="41" t="e">
        <f>IF(M120=1,O120,NA())</f>
        <v>#N/A</v>
      </c>
      <c r="W120" s="41" t="e">
        <f>IF(M120=1,-Q120,NA())</f>
        <v>#N/A</v>
      </c>
    </row>
    <row r="121">
      <c r="A121" s="17" t="n"/>
      <c r="B121" s="23" t="n"/>
      <c r="C121" s="25" t="n"/>
      <c r="D121" s="25" t="n"/>
      <c r="E121" s="25" t="n"/>
      <c r="F121" s="25" t="n"/>
      <c r="G121" s="35" t="n"/>
      <c r="H121" s="35" t="n"/>
      <c r="I121" s="25" t="n"/>
      <c r="J121" s="25" t="n"/>
      <c r="K121" s="36" t="str">
        <f>IF(ISNUMBER(B121),"周"&amp;CHOOSE(WEEKDAY(B121,2),"一","二","三","四","五","六","日"),"")</f>
        <v/>
      </c>
      <c r="L121" s="37" t="str">
        <f>IF(ISNUMBER(B121),DATE(YEAR(B121),MONTH(B121),1),"")</f>
        <v/>
      </c>
      <c r="M121" s="38">
        <f>IF(AND(ISNUMBER(B121),ISNUMBER(G121)),IF(AND(OR(NOT(ISNUMBER('看板'!$C$4)),B121&gt;='看板'!$C$4),OR(NOT(ISNUMBER('看板'!$E$4)),B121&lt;='看板'!$E$4),OR('看板'!$C$5="",C121='看板'!$C$5),OR('看板'!$E$5="",D121='看板'!$E$5)),1,0),0)</f>
        <v>0</v>
      </c>
      <c r="N121" s="38" t="str">
        <f>IF(M121=1,COUNTIF(M$5:M121,1),"")</f>
        <v/>
      </c>
      <c r="O121" s="39" t="str">
        <f>IF(M121=1,SUMIF(M$5:M121,1,G$5:G121),"")</f>
        <v/>
      </c>
      <c r="P121" s="39" t="str">
        <f>IF(M121=1,MAX(0,MAX(O$5:O121)),"")</f>
        <v/>
      </c>
      <c r="Q121" s="40" t="str">
        <f>IF(M121=1,P121-O121,"")</f>
        <v/>
      </c>
      <c r="R121" s="38">
        <f>IF(M121=1,IF(G121&gt;0,R120+1,0),R120)</f>
        <v>0</v>
      </c>
      <c r="S121" s="38">
        <f>IF(M121=1,IF(G121&lt;0,S120+1,0),S120)</f>
        <v>0</v>
      </c>
      <c r="T121" s="36" t="str">
        <f>IF(M121&lt;&gt;1,"",IF(R120&gt;=3,"前面连赢 3 笔以上","前面连赢 "&amp;R120&amp;" 笔"))</f>
        <v/>
      </c>
      <c r="U121" s="40" t="str">
        <f>IF(AND(M121=1,ISNUMBER(H121)),H121-G121,"")</f>
        <v/>
      </c>
      <c r="V121" s="41" t="e">
        <f>IF(M121=1,O121,NA())</f>
        <v>#N/A</v>
      </c>
      <c r="W121" s="41" t="e">
        <f>IF(M121=1,-Q121,NA())</f>
        <v>#N/A</v>
      </c>
    </row>
    <row r="122">
      <c r="A122" s="17" t="n"/>
      <c r="B122" s="23" t="n"/>
      <c r="C122" s="25" t="n"/>
      <c r="D122" s="25" t="n"/>
      <c r="E122" s="25" t="n"/>
      <c r="F122" s="25" t="n"/>
      <c r="G122" s="35" t="n"/>
      <c r="H122" s="35" t="n"/>
      <c r="I122" s="25" t="n"/>
      <c r="J122" s="25" t="n"/>
      <c r="K122" s="36" t="str">
        <f>IF(ISNUMBER(B122),"周"&amp;CHOOSE(WEEKDAY(B122,2),"一","二","三","四","五","六","日"),"")</f>
        <v/>
      </c>
      <c r="L122" s="37" t="str">
        <f>IF(ISNUMBER(B122),DATE(YEAR(B122),MONTH(B122),1),"")</f>
        <v/>
      </c>
      <c r="M122" s="38">
        <f>IF(AND(ISNUMBER(B122),ISNUMBER(G122)),IF(AND(OR(NOT(ISNUMBER('看板'!$C$4)),B122&gt;='看板'!$C$4),OR(NOT(ISNUMBER('看板'!$E$4)),B122&lt;='看板'!$E$4),OR('看板'!$C$5="",C122='看板'!$C$5),OR('看板'!$E$5="",D122='看板'!$E$5)),1,0),0)</f>
        <v>0</v>
      </c>
      <c r="N122" s="38" t="str">
        <f>IF(M122=1,COUNTIF(M$5:M122,1),"")</f>
        <v/>
      </c>
      <c r="O122" s="39" t="str">
        <f>IF(M122=1,SUMIF(M$5:M122,1,G$5:G122),"")</f>
        <v/>
      </c>
      <c r="P122" s="39" t="str">
        <f>IF(M122=1,MAX(0,MAX(O$5:O122)),"")</f>
        <v/>
      </c>
      <c r="Q122" s="40" t="str">
        <f>IF(M122=1,P122-O122,"")</f>
        <v/>
      </c>
      <c r="R122" s="38">
        <f>IF(M122=1,IF(G122&gt;0,R121+1,0),R121)</f>
        <v>0</v>
      </c>
      <c r="S122" s="38">
        <f>IF(M122=1,IF(G122&lt;0,S121+1,0),S121)</f>
        <v>0</v>
      </c>
      <c r="T122" s="36" t="str">
        <f>IF(M122&lt;&gt;1,"",IF(R121&gt;=3,"前面连赢 3 笔以上","前面连赢 "&amp;R121&amp;" 笔"))</f>
        <v/>
      </c>
      <c r="U122" s="40" t="str">
        <f>IF(AND(M122=1,ISNUMBER(H122)),H122-G122,"")</f>
        <v/>
      </c>
      <c r="V122" s="41" t="e">
        <f>IF(M122=1,O122,NA())</f>
        <v>#N/A</v>
      </c>
      <c r="W122" s="41" t="e">
        <f>IF(M122=1,-Q122,NA())</f>
        <v>#N/A</v>
      </c>
    </row>
    <row r="123">
      <c r="A123" s="17" t="n"/>
      <c r="B123" s="23" t="n"/>
      <c r="C123" s="25" t="n"/>
      <c r="D123" s="25" t="n"/>
      <c r="E123" s="25" t="n"/>
      <c r="F123" s="25" t="n"/>
      <c r="G123" s="35" t="n"/>
      <c r="H123" s="35" t="n"/>
      <c r="I123" s="25" t="n"/>
      <c r="J123" s="25" t="n"/>
      <c r="K123" s="36" t="str">
        <f>IF(ISNUMBER(B123),"周"&amp;CHOOSE(WEEKDAY(B123,2),"一","二","三","四","五","六","日"),"")</f>
        <v/>
      </c>
      <c r="L123" s="37" t="str">
        <f>IF(ISNUMBER(B123),DATE(YEAR(B123),MONTH(B123),1),"")</f>
        <v/>
      </c>
      <c r="M123" s="38">
        <f>IF(AND(ISNUMBER(B123),ISNUMBER(G123)),IF(AND(OR(NOT(ISNUMBER('看板'!$C$4)),B123&gt;='看板'!$C$4),OR(NOT(ISNUMBER('看板'!$E$4)),B123&lt;='看板'!$E$4),OR('看板'!$C$5="",C123='看板'!$C$5),OR('看板'!$E$5="",D123='看板'!$E$5)),1,0),0)</f>
        <v>0</v>
      </c>
      <c r="N123" s="38" t="str">
        <f>IF(M123=1,COUNTIF(M$5:M123,1),"")</f>
        <v/>
      </c>
      <c r="O123" s="39" t="str">
        <f>IF(M123=1,SUMIF(M$5:M123,1,G$5:G123),"")</f>
        <v/>
      </c>
      <c r="P123" s="39" t="str">
        <f>IF(M123=1,MAX(0,MAX(O$5:O123)),"")</f>
        <v/>
      </c>
      <c r="Q123" s="40" t="str">
        <f>IF(M123=1,P123-O123,"")</f>
        <v/>
      </c>
      <c r="R123" s="38">
        <f>IF(M123=1,IF(G123&gt;0,R122+1,0),R122)</f>
        <v>0</v>
      </c>
      <c r="S123" s="38">
        <f>IF(M123=1,IF(G123&lt;0,S122+1,0),S122)</f>
        <v>0</v>
      </c>
      <c r="T123" s="36" t="str">
        <f>IF(M123&lt;&gt;1,"",IF(R122&gt;=3,"前面连赢 3 笔以上","前面连赢 "&amp;R122&amp;" 笔"))</f>
        <v/>
      </c>
      <c r="U123" s="40" t="str">
        <f>IF(AND(M123=1,ISNUMBER(H123)),H123-G123,"")</f>
        <v/>
      </c>
      <c r="V123" s="41" t="e">
        <f>IF(M123=1,O123,NA())</f>
        <v>#N/A</v>
      </c>
      <c r="W123" s="41" t="e">
        <f>IF(M123=1,-Q123,NA())</f>
        <v>#N/A</v>
      </c>
    </row>
    <row r="124">
      <c r="A124" s="17" t="n"/>
      <c r="B124" s="23" t="n"/>
      <c r="C124" s="25" t="n"/>
      <c r="D124" s="25" t="n"/>
      <c r="E124" s="25" t="n"/>
      <c r="F124" s="25" t="n"/>
      <c r="G124" s="35" t="n"/>
      <c r="H124" s="35" t="n"/>
      <c r="I124" s="25" t="n"/>
      <c r="J124" s="25" t="n"/>
      <c r="K124" s="36" t="str">
        <f>IF(ISNUMBER(B124),"周"&amp;CHOOSE(WEEKDAY(B124,2),"一","二","三","四","五","六","日"),"")</f>
        <v/>
      </c>
      <c r="L124" s="37" t="str">
        <f>IF(ISNUMBER(B124),DATE(YEAR(B124),MONTH(B124),1),"")</f>
        <v/>
      </c>
      <c r="M124" s="38">
        <f>IF(AND(ISNUMBER(B124),ISNUMBER(G124)),IF(AND(OR(NOT(ISNUMBER('看板'!$C$4)),B124&gt;='看板'!$C$4),OR(NOT(ISNUMBER('看板'!$E$4)),B124&lt;='看板'!$E$4),OR('看板'!$C$5="",C124='看板'!$C$5),OR('看板'!$E$5="",D124='看板'!$E$5)),1,0),0)</f>
        <v>0</v>
      </c>
      <c r="N124" s="38" t="str">
        <f>IF(M124=1,COUNTIF(M$5:M124,1),"")</f>
        <v/>
      </c>
      <c r="O124" s="39" t="str">
        <f>IF(M124=1,SUMIF(M$5:M124,1,G$5:G124),"")</f>
        <v/>
      </c>
      <c r="P124" s="39" t="str">
        <f>IF(M124=1,MAX(0,MAX(O$5:O124)),"")</f>
        <v/>
      </c>
      <c r="Q124" s="40" t="str">
        <f>IF(M124=1,P124-O124,"")</f>
        <v/>
      </c>
      <c r="R124" s="38">
        <f>IF(M124=1,IF(G124&gt;0,R123+1,0),R123)</f>
        <v>0</v>
      </c>
      <c r="S124" s="38">
        <f>IF(M124=1,IF(G124&lt;0,S123+1,0),S123)</f>
        <v>0</v>
      </c>
      <c r="T124" s="36" t="str">
        <f>IF(M124&lt;&gt;1,"",IF(R123&gt;=3,"前面连赢 3 笔以上","前面连赢 "&amp;R123&amp;" 笔"))</f>
        <v/>
      </c>
      <c r="U124" s="40" t="str">
        <f>IF(AND(M124=1,ISNUMBER(H124)),H124-G124,"")</f>
        <v/>
      </c>
      <c r="V124" s="41" t="e">
        <f>IF(M124=1,O124,NA())</f>
        <v>#N/A</v>
      </c>
      <c r="W124" s="41" t="e">
        <f>IF(M124=1,-Q124,NA())</f>
        <v>#N/A</v>
      </c>
    </row>
    <row r="125">
      <c r="A125" s="17" t="n"/>
      <c r="B125" s="23" t="n"/>
      <c r="C125" s="25" t="n"/>
      <c r="D125" s="25" t="n"/>
      <c r="E125" s="25" t="n"/>
      <c r="F125" s="25" t="n"/>
      <c r="G125" s="35" t="n"/>
      <c r="H125" s="35" t="n"/>
      <c r="I125" s="25" t="n"/>
      <c r="J125" s="25" t="n"/>
      <c r="K125" s="36" t="str">
        <f>IF(ISNUMBER(B125),"周"&amp;CHOOSE(WEEKDAY(B125,2),"一","二","三","四","五","六","日"),"")</f>
        <v/>
      </c>
      <c r="L125" s="37" t="str">
        <f>IF(ISNUMBER(B125),DATE(YEAR(B125),MONTH(B125),1),"")</f>
        <v/>
      </c>
      <c r="M125" s="38">
        <f>IF(AND(ISNUMBER(B125),ISNUMBER(G125)),IF(AND(OR(NOT(ISNUMBER('看板'!$C$4)),B125&gt;='看板'!$C$4),OR(NOT(ISNUMBER('看板'!$E$4)),B125&lt;='看板'!$E$4),OR('看板'!$C$5="",C125='看板'!$C$5),OR('看板'!$E$5="",D125='看板'!$E$5)),1,0),0)</f>
        <v>0</v>
      </c>
      <c r="N125" s="38" t="str">
        <f>IF(M125=1,COUNTIF(M$5:M125,1),"")</f>
        <v/>
      </c>
      <c r="O125" s="39" t="str">
        <f>IF(M125=1,SUMIF(M$5:M125,1,G$5:G125),"")</f>
        <v/>
      </c>
      <c r="P125" s="39" t="str">
        <f>IF(M125=1,MAX(0,MAX(O$5:O125)),"")</f>
        <v/>
      </c>
      <c r="Q125" s="40" t="str">
        <f>IF(M125=1,P125-O125,"")</f>
        <v/>
      </c>
      <c r="R125" s="38">
        <f>IF(M125=1,IF(G125&gt;0,R124+1,0),R124)</f>
        <v>0</v>
      </c>
      <c r="S125" s="38">
        <f>IF(M125=1,IF(G125&lt;0,S124+1,0),S124)</f>
        <v>0</v>
      </c>
      <c r="T125" s="36" t="str">
        <f>IF(M125&lt;&gt;1,"",IF(R124&gt;=3,"前面连赢 3 笔以上","前面连赢 "&amp;R124&amp;" 笔"))</f>
        <v/>
      </c>
      <c r="U125" s="40" t="str">
        <f>IF(AND(M125=1,ISNUMBER(H125)),H125-G125,"")</f>
        <v/>
      </c>
      <c r="V125" s="41" t="e">
        <f>IF(M125=1,O125,NA())</f>
        <v>#N/A</v>
      </c>
      <c r="W125" s="41" t="e">
        <f>IF(M125=1,-Q125,NA())</f>
        <v>#N/A</v>
      </c>
    </row>
    <row r="126">
      <c r="A126" s="17" t="n"/>
      <c r="B126" s="23" t="n"/>
      <c r="C126" s="25" t="n"/>
      <c r="D126" s="25" t="n"/>
      <c r="E126" s="25" t="n"/>
      <c r="F126" s="25" t="n"/>
      <c r="G126" s="35" t="n"/>
      <c r="H126" s="35" t="n"/>
      <c r="I126" s="25" t="n"/>
      <c r="J126" s="25" t="n"/>
      <c r="K126" s="36" t="str">
        <f>IF(ISNUMBER(B126),"周"&amp;CHOOSE(WEEKDAY(B126,2),"一","二","三","四","五","六","日"),"")</f>
        <v/>
      </c>
      <c r="L126" s="37" t="str">
        <f>IF(ISNUMBER(B126),DATE(YEAR(B126),MONTH(B126),1),"")</f>
        <v/>
      </c>
      <c r="M126" s="38">
        <f>IF(AND(ISNUMBER(B126),ISNUMBER(G126)),IF(AND(OR(NOT(ISNUMBER('看板'!$C$4)),B126&gt;='看板'!$C$4),OR(NOT(ISNUMBER('看板'!$E$4)),B126&lt;='看板'!$E$4),OR('看板'!$C$5="",C126='看板'!$C$5),OR('看板'!$E$5="",D126='看板'!$E$5)),1,0),0)</f>
        <v>0</v>
      </c>
      <c r="N126" s="38" t="str">
        <f>IF(M126=1,COUNTIF(M$5:M126,1),"")</f>
        <v/>
      </c>
      <c r="O126" s="39" t="str">
        <f>IF(M126=1,SUMIF(M$5:M126,1,G$5:G126),"")</f>
        <v/>
      </c>
      <c r="P126" s="39" t="str">
        <f>IF(M126=1,MAX(0,MAX(O$5:O126)),"")</f>
        <v/>
      </c>
      <c r="Q126" s="40" t="str">
        <f>IF(M126=1,P126-O126,"")</f>
        <v/>
      </c>
      <c r="R126" s="38">
        <f>IF(M126=1,IF(G126&gt;0,R125+1,0),R125)</f>
        <v>0</v>
      </c>
      <c r="S126" s="38">
        <f>IF(M126=1,IF(G126&lt;0,S125+1,0),S125)</f>
        <v>0</v>
      </c>
      <c r="T126" s="36" t="str">
        <f>IF(M126&lt;&gt;1,"",IF(R125&gt;=3,"前面连赢 3 笔以上","前面连赢 "&amp;R125&amp;" 笔"))</f>
        <v/>
      </c>
      <c r="U126" s="40" t="str">
        <f>IF(AND(M126=1,ISNUMBER(H126)),H126-G126,"")</f>
        <v/>
      </c>
      <c r="V126" s="41" t="e">
        <f>IF(M126=1,O126,NA())</f>
        <v>#N/A</v>
      </c>
      <c r="W126" s="41" t="e">
        <f>IF(M126=1,-Q126,NA())</f>
        <v>#N/A</v>
      </c>
    </row>
    <row r="127">
      <c r="A127" s="17" t="n"/>
      <c r="B127" s="23" t="n"/>
      <c r="C127" s="25" t="n"/>
      <c r="D127" s="25" t="n"/>
      <c r="E127" s="25" t="n"/>
      <c r="F127" s="25" t="n"/>
      <c r="G127" s="35" t="n"/>
      <c r="H127" s="35" t="n"/>
      <c r="I127" s="25" t="n"/>
      <c r="J127" s="25" t="n"/>
      <c r="K127" s="36" t="str">
        <f>IF(ISNUMBER(B127),"周"&amp;CHOOSE(WEEKDAY(B127,2),"一","二","三","四","五","六","日"),"")</f>
        <v/>
      </c>
      <c r="L127" s="37" t="str">
        <f>IF(ISNUMBER(B127),DATE(YEAR(B127),MONTH(B127),1),"")</f>
        <v/>
      </c>
      <c r="M127" s="38">
        <f>IF(AND(ISNUMBER(B127),ISNUMBER(G127)),IF(AND(OR(NOT(ISNUMBER('看板'!$C$4)),B127&gt;='看板'!$C$4),OR(NOT(ISNUMBER('看板'!$E$4)),B127&lt;='看板'!$E$4),OR('看板'!$C$5="",C127='看板'!$C$5),OR('看板'!$E$5="",D127='看板'!$E$5)),1,0),0)</f>
        <v>0</v>
      </c>
      <c r="N127" s="38" t="str">
        <f>IF(M127=1,COUNTIF(M$5:M127,1),"")</f>
        <v/>
      </c>
      <c r="O127" s="39" t="str">
        <f>IF(M127=1,SUMIF(M$5:M127,1,G$5:G127),"")</f>
        <v/>
      </c>
      <c r="P127" s="39" t="str">
        <f>IF(M127=1,MAX(0,MAX(O$5:O127)),"")</f>
        <v/>
      </c>
      <c r="Q127" s="40" t="str">
        <f>IF(M127=1,P127-O127,"")</f>
        <v/>
      </c>
      <c r="R127" s="38">
        <f>IF(M127=1,IF(G127&gt;0,R126+1,0),R126)</f>
        <v>0</v>
      </c>
      <c r="S127" s="38">
        <f>IF(M127=1,IF(G127&lt;0,S126+1,0),S126)</f>
        <v>0</v>
      </c>
      <c r="T127" s="36" t="str">
        <f>IF(M127&lt;&gt;1,"",IF(R126&gt;=3,"前面连赢 3 笔以上","前面连赢 "&amp;R126&amp;" 笔"))</f>
        <v/>
      </c>
      <c r="U127" s="40" t="str">
        <f>IF(AND(M127=1,ISNUMBER(H127)),H127-G127,"")</f>
        <v/>
      </c>
      <c r="V127" s="41" t="e">
        <f>IF(M127=1,O127,NA())</f>
        <v>#N/A</v>
      </c>
      <c r="W127" s="41" t="e">
        <f>IF(M127=1,-Q127,NA())</f>
        <v>#N/A</v>
      </c>
    </row>
    <row r="128">
      <c r="A128" s="17" t="n"/>
      <c r="B128" s="23" t="n"/>
      <c r="C128" s="25" t="n"/>
      <c r="D128" s="25" t="n"/>
      <c r="E128" s="25" t="n"/>
      <c r="F128" s="25" t="n"/>
      <c r="G128" s="35" t="n"/>
      <c r="H128" s="35" t="n"/>
      <c r="I128" s="25" t="n"/>
      <c r="J128" s="25" t="n"/>
      <c r="K128" s="36" t="str">
        <f>IF(ISNUMBER(B128),"周"&amp;CHOOSE(WEEKDAY(B128,2),"一","二","三","四","五","六","日"),"")</f>
        <v/>
      </c>
      <c r="L128" s="37" t="str">
        <f>IF(ISNUMBER(B128),DATE(YEAR(B128),MONTH(B128),1),"")</f>
        <v/>
      </c>
      <c r="M128" s="38">
        <f>IF(AND(ISNUMBER(B128),ISNUMBER(G128)),IF(AND(OR(NOT(ISNUMBER('看板'!$C$4)),B128&gt;='看板'!$C$4),OR(NOT(ISNUMBER('看板'!$E$4)),B128&lt;='看板'!$E$4),OR('看板'!$C$5="",C128='看板'!$C$5),OR('看板'!$E$5="",D128='看板'!$E$5)),1,0),0)</f>
        <v>0</v>
      </c>
      <c r="N128" s="38" t="str">
        <f>IF(M128=1,COUNTIF(M$5:M128,1),"")</f>
        <v/>
      </c>
      <c r="O128" s="39" t="str">
        <f>IF(M128=1,SUMIF(M$5:M128,1,G$5:G128),"")</f>
        <v/>
      </c>
      <c r="P128" s="39" t="str">
        <f>IF(M128=1,MAX(0,MAX(O$5:O128)),"")</f>
        <v/>
      </c>
      <c r="Q128" s="40" t="str">
        <f>IF(M128=1,P128-O128,"")</f>
        <v/>
      </c>
      <c r="R128" s="38">
        <f>IF(M128=1,IF(G128&gt;0,R127+1,0),R127)</f>
        <v>0</v>
      </c>
      <c r="S128" s="38">
        <f>IF(M128=1,IF(G128&lt;0,S127+1,0),S127)</f>
        <v>0</v>
      </c>
      <c r="T128" s="36" t="str">
        <f>IF(M128&lt;&gt;1,"",IF(R127&gt;=3,"前面连赢 3 笔以上","前面连赢 "&amp;R127&amp;" 笔"))</f>
        <v/>
      </c>
      <c r="U128" s="40" t="str">
        <f>IF(AND(M128=1,ISNUMBER(H128)),H128-G128,"")</f>
        <v/>
      </c>
      <c r="V128" s="41" t="e">
        <f>IF(M128=1,O128,NA())</f>
        <v>#N/A</v>
      </c>
      <c r="W128" s="41" t="e">
        <f>IF(M128=1,-Q128,NA())</f>
        <v>#N/A</v>
      </c>
    </row>
    <row r="129">
      <c r="A129" s="17" t="n"/>
      <c r="B129" s="23" t="n"/>
      <c r="C129" s="25" t="n"/>
      <c r="D129" s="25" t="n"/>
      <c r="E129" s="25" t="n"/>
      <c r="F129" s="25" t="n"/>
      <c r="G129" s="35" t="n"/>
      <c r="H129" s="35" t="n"/>
      <c r="I129" s="25" t="n"/>
      <c r="J129" s="25" t="n"/>
      <c r="K129" s="36" t="str">
        <f>IF(ISNUMBER(B129),"周"&amp;CHOOSE(WEEKDAY(B129,2),"一","二","三","四","五","六","日"),"")</f>
        <v/>
      </c>
      <c r="L129" s="37" t="str">
        <f>IF(ISNUMBER(B129),DATE(YEAR(B129),MONTH(B129),1),"")</f>
        <v/>
      </c>
      <c r="M129" s="38">
        <f>IF(AND(ISNUMBER(B129),ISNUMBER(G129)),IF(AND(OR(NOT(ISNUMBER('看板'!$C$4)),B129&gt;='看板'!$C$4),OR(NOT(ISNUMBER('看板'!$E$4)),B129&lt;='看板'!$E$4),OR('看板'!$C$5="",C129='看板'!$C$5),OR('看板'!$E$5="",D129='看板'!$E$5)),1,0),0)</f>
        <v>0</v>
      </c>
      <c r="N129" s="38" t="str">
        <f>IF(M129=1,COUNTIF(M$5:M129,1),"")</f>
        <v/>
      </c>
      <c r="O129" s="39" t="str">
        <f>IF(M129=1,SUMIF(M$5:M129,1,G$5:G129),"")</f>
        <v/>
      </c>
      <c r="P129" s="39" t="str">
        <f>IF(M129=1,MAX(0,MAX(O$5:O129)),"")</f>
        <v/>
      </c>
      <c r="Q129" s="40" t="str">
        <f>IF(M129=1,P129-O129,"")</f>
        <v/>
      </c>
      <c r="R129" s="38">
        <f>IF(M129=1,IF(G129&gt;0,R128+1,0),R128)</f>
        <v>0</v>
      </c>
      <c r="S129" s="38">
        <f>IF(M129=1,IF(G129&lt;0,S128+1,0),S128)</f>
        <v>0</v>
      </c>
      <c r="T129" s="36" t="str">
        <f>IF(M129&lt;&gt;1,"",IF(R128&gt;=3,"前面连赢 3 笔以上","前面连赢 "&amp;R128&amp;" 笔"))</f>
        <v/>
      </c>
      <c r="U129" s="40" t="str">
        <f>IF(AND(M129=1,ISNUMBER(H129)),H129-G129,"")</f>
        <v/>
      </c>
      <c r="V129" s="41" t="e">
        <f>IF(M129=1,O129,NA())</f>
        <v>#N/A</v>
      </c>
      <c r="W129" s="41" t="e">
        <f>IF(M129=1,-Q129,NA())</f>
        <v>#N/A</v>
      </c>
    </row>
    <row r="130">
      <c r="A130" s="17" t="n"/>
      <c r="B130" s="23" t="n"/>
      <c r="C130" s="25" t="n"/>
      <c r="D130" s="25" t="n"/>
      <c r="E130" s="25" t="n"/>
      <c r="F130" s="25" t="n"/>
      <c r="G130" s="35" t="n"/>
      <c r="H130" s="35" t="n"/>
      <c r="I130" s="25" t="n"/>
      <c r="J130" s="25" t="n"/>
      <c r="K130" s="36" t="str">
        <f>IF(ISNUMBER(B130),"周"&amp;CHOOSE(WEEKDAY(B130,2),"一","二","三","四","五","六","日"),"")</f>
        <v/>
      </c>
      <c r="L130" s="37" t="str">
        <f>IF(ISNUMBER(B130),DATE(YEAR(B130),MONTH(B130),1),"")</f>
        <v/>
      </c>
      <c r="M130" s="38">
        <f>IF(AND(ISNUMBER(B130),ISNUMBER(G130)),IF(AND(OR(NOT(ISNUMBER('看板'!$C$4)),B130&gt;='看板'!$C$4),OR(NOT(ISNUMBER('看板'!$E$4)),B130&lt;='看板'!$E$4),OR('看板'!$C$5="",C130='看板'!$C$5),OR('看板'!$E$5="",D130='看板'!$E$5)),1,0),0)</f>
        <v>0</v>
      </c>
      <c r="N130" s="38" t="str">
        <f>IF(M130=1,COUNTIF(M$5:M130,1),"")</f>
        <v/>
      </c>
      <c r="O130" s="39" t="str">
        <f>IF(M130=1,SUMIF(M$5:M130,1,G$5:G130),"")</f>
        <v/>
      </c>
      <c r="P130" s="39" t="str">
        <f>IF(M130=1,MAX(0,MAX(O$5:O130)),"")</f>
        <v/>
      </c>
      <c r="Q130" s="40" t="str">
        <f>IF(M130=1,P130-O130,"")</f>
        <v/>
      </c>
      <c r="R130" s="38">
        <f>IF(M130=1,IF(G130&gt;0,R129+1,0),R129)</f>
        <v>0</v>
      </c>
      <c r="S130" s="38">
        <f>IF(M130=1,IF(G130&lt;0,S129+1,0),S129)</f>
        <v>0</v>
      </c>
      <c r="T130" s="36" t="str">
        <f>IF(M130&lt;&gt;1,"",IF(R129&gt;=3,"前面连赢 3 笔以上","前面连赢 "&amp;R129&amp;" 笔"))</f>
        <v/>
      </c>
      <c r="U130" s="40" t="str">
        <f>IF(AND(M130=1,ISNUMBER(H130)),H130-G130,"")</f>
        <v/>
      </c>
      <c r="V130" s="41" t="e">
        <f>IF(M130=1,O130,NA())</f>
        <v>#N/A</v>
      </c>
      <c r="W130" s="41" t="e">
        <f>IF(M130=1,-Q130,NA())</f>
        <v>#N/A</v>
      </c>
    </row>
    <row r="131">
      <c r="A131" s="17" t="n"/>
      <c r="B131" s="23" t="n"/>
      <c r="C131" s="25" t="n"/>
      <c r="D131" s="25" t="n"/>
      <c r="E131" s="25" t="n"/>
      <c r="F131" s="25" t="n"/>
      <c r="G131" s="35" t="n"/>
      <c r="H131" s="35" t="n"/>
      <c r="I131" s="25" t="n"/>
      <c r="J131" s="25" t="n"/>
      <c r="K131" s="36" t="str">
        <f>IF(ISNUMBER(B131),"周"&amp;CHOOSE(WEEKDAY(B131,2),"一","二","三","四","五","六","日"),"")</f>
        <v/>
      </c>
      <c r="L131" s="37" t="str">
        <f>IF(ISNUMBER(B131),DATE(YEAR(B131),MONTH(B131),1),"")</f>
        <v/>
      </c>
      <c r="M131" s="38">
        <f>IF(AND(ISNUMBER(B131),ISNUMBER(G131)),IF(AND(OR(NOT(ISNUMBER('看板'!$C$4)),B131&gt;='看板'!$C$4),OR(NOT(ISNUMBER('看板'!$E$4)),B131&lt;='看板'!$E$4),OR('看板'!$C$5="",C131='看板'!$C$5),OR('看板'!$E$5="",D131='看板'!$E$5)),1,0),0)</f>
        <v>0</v>
      </c>
      <c r="N131" s="38" t="str">
        <f>IF(M131=1,COUNTIF(M$5:M131,1),"")</f>
        <v/>
      </c>
      <c r="O131" s="39" t="str">
        <f>IF(M131=1,SUMIF(M$5:M131,1,G$5:G131),"")</f>
        <v/>
      </c>
      <c r="P131" s="39" t="str">
        <f>IF(M131=1,MAX(0,MAX(O$5:O131)),"")</f>
        <v/>
      </c>
      <c r="Q131" s="40" t="str">
        <f>IF(M131=1,P131-O131,"")</f>
        <v/>
      </c>
      <c r="R131" s="38">
        <f>IF(M131=1,IF(G131&gt;0,R130+1,0),R130)</f>
        <v>0</v>
      </c>
      <c r="S131" s="38">
        <f>IF(M131=1,IF(G131&lt;0,S130+1,0),S130)</f>
        <v>0</v>
      </c>
      <c r="T131" s="36" t="str">
        <f>IF(M131&lt;&gt;1,"",IF(R130&gt;=3,"前面连赢 3 笔以上","前面连赢 "&amp;R130&amp;" 笔"))</f>
        <v/>
      </c>
      <c r="U131" s="40" t="str">
        <f>IF(AND(M131=1,ISNUMBER(H131)),H131-G131,"")</f>
        <v/>
      </c>
      <c r="V131" s="41" t="e">
        <f>IF(M131=1,O131,NA())</f>
        <v>#N/A</v>
      </c>
      <c r="W131" s="41" t="e">
        <f>IF(M131=1,-Q131,NA())</f>
        <v>#N/A</v>
      </c>
    </row>
    <row r="132">
      <c r="A132" s="17" t="n"/>
      <c r="B132" s="23" t="n"/>
      <c r="C132" s="25" t="n"/>
      <c r="D132" s="25" t="n"/>
      <c r="E132" s="25" t="n"/>
      <c r="F132" s="25" t="n"/>
      <c r="G132" s="35" t="n"/>
      <c r="H132" s="35" t="n"/>
      <c r="I132" s="25" t="n"/>
      <c r="J132" s="25" t="n"/>
      <c r="K132" s="36" t="str">
        <f>IF(ISNUMBER(B132),"周"&amp;CHOOSE(WEEKDAY(B132,2),"一","二","三","四","五","六","日"),"")</f>
        <v/>
      </c>
      <c r="L132" s="37" t="str">
        <f>IF(ISNUMBER(B132),DATE(YEAR(B132),MONTH(B132),1),"")</f>
        <v/>
      </c>
      <c r="M132" s="38">
        <f>IF(AND(ISNUMBER(B132),ISNUMBER(G132)),IF(AND(OR(NOT(ISNUMBER('看板'!$C$4)),B132&gt;='看板'!$C$4),OR(NOT(ISNUMBER('看板'!$E$4)),B132&lt;='看板'!$E$4),OR('看板'!$C$5="",C132='看板'!$C$5),OR('看板'!$E$5="",D132='看板'!$E$5)),1,0),0)</f>
        <v>0</v>
      </c>
      <c r="N132" s="38" t="str">
        <f>IF(M132=1,COUNTIF(M$5:M132,1),"")</f>
        <v/>
      </c>
      <c r="O132" s="39" t="str">
        <f>IF(M132=1,SUMIF(M$5:M132,1,G$5:G132),"")</f>
        <v/>
      </c>
      <c r="P132" s="39" t="str">
        <f>IF(M132=1,MAX(0,MAX(O$5:O132)),"")</f>
        <v/>
      </c>
      <c r="Q132" s="40" t="str">
        <f>IF(M132=1,P132-O132,"")</f>
        <v/>
      </c>
      <c r="R132" s="38">
        <f>IF(M132=1,IF(G132&gt;0,R131+1,0),R131)</f>
        <v>0</v>
      </c>
      <c r="S132" s="38">
        <f>IF(M132=1,IF(G132&lt;0,S131+1,0),S131)</f>
        <v>0</v>
      </c>
      <c r="T132" s="36" t="str">
        <f>IF(M132&lt;&gt;1,"",IF(R131&gt;=3,"前面连赢 3 笔以上","前面连赢 "&amp;R131&amp;" 笔"))</f>
        <v/>
      </c>
      <c r="U132" s="40" t="str">
        <f>IF(AND(M132=1,ISNUMBER(H132)),H132-G132,"")</f>
        <v/>
      </c>
      <c r="V132" s="41" t="e">
        <f>IF(M132=1,O132,NA())</f>
        <v>#N/A</v>
      </c>
      <c r="W132" s="41" t="e">
        <f>IF(M132=1,-Q132,NA())</f>
        <v>#N/A</v>
      </c>
    </row>
    <row r="133">
      <c r="A133" s="17" t="n"/>
      <c r="B133" s="23" t="n"/>
      <c r="C133" s="25" t="n"/>
      <c r="D133" s="25" t="n"/>
      <c r="E133" s="25" t="n"/>
      <c r="F133" s="25" t="n"/>
      <c r="G133" s="35" t="n"/>
      <c r="H133" s="35" t="n"/>
      <c r="I133" s="25" t="n"/>
      <c r="J133" s="25" t="n"/>
      <c r="K133" s="36" t="str">
        <f>IF(ISNUMBER(B133),"周"&amp;CHOOSE(WEEKDAY(B133,2),"一","二","三","四","五","六","日"),"")</f>
        <v/>
      </c>
      <c r="L133" s="37" t="str">
        <f>IF(ISNUMBER(B133),DATE(YEAR(B133),MONTH(B133),1),"")</f>
        <v/>
      </c>
      <c r="M133" s="38">
        <f>IF(AND(ISNUMBER(B133),ISNUMBER(G133)),IF(AND(OR(NOT(ISNUMBER('看板'!$C$4)),B133&gt;='看板'!$C$4),OR(NOT(ISNUMBER('看板'!$E$4)),B133&lt;='看板'!$E$4),OR('看板'!$C$5="",C133='看板'!$C$5),OR('看板'!$E$5="",D133='看板'!$E$5)),1,0),0)</f>
        <v>0</v>
      </c>
      <c r="N133" s="38" t="str">
        <f>IF(M133=1,COUNTIF(M$5:M133,1),"")</f>
        <v/>
      </c>
      <c r="O133" s="39" t="str">
        <f>IF(M133=1,SUMIF(M$5:M133,1,G$5:G133),"")</f>
        <v/>
      </c>
      <c r="P133" s="39" t="str">
        <f>IF(M133=1,MAX(0,MAX(O$5:O133)),"")</f>
        <v/>
      </c>
      <c r="Q133" s="40" t="str">
        <f>IF(M133=1,P133-O133,"")</f>
        <v/>
      </c>
      <c r="R133" s="38">
        <f>IF(M133=1,IF(G133&gt;0,R132+1,0),R132)</f>
        <v>0</v>
      </c>
      <c r="S133" s="38">
        <f>IF(M133=1,IF(G133&lt;0,S132+1,0),S132)</f>
        <v>0</v>
      </c>
      <c r="T133" s="36" t="str">
        <f>IF(M133&lt;&gt;1,"",IF(R132&gt;=3,"前面连赢 3 笔以上","前面连赢 "&amp;R132&amp;" 笔"))</f>
        <v/>
      </c>
      <c r="U133" s="40" t="str">
        <f>IF(AND(M133=1,ISNUMBER(H133)),H133-G133,"")</f>
        <v/>
      </c>
      <c r="V133" s="41" t="e">
        <f>IF(M133=1,O133,NA())</f>
        <v>#N/A</v>
      </c>
      <c r="W133" s="41" t="e">
        <f>IF(M133=1,-Q133,NA())</f>
        <v>#N/A</v>
      </c>
    </row>
    <row r="134">
      <c r="A134" s="17" t="n"/>
      <c r="B134" s="23" t="n"/>
      <c r="C134" s="25" t="n"/>
      <c r="D134" s="25" t="n"/>
      <c r="E134" s="25" t="n"/>
      <c r="F134" s="25" t="n"/>
      <c r="G134" s="35" t="n"/>
      <c r="H134" s="35" t="n"/>
      <c r="I134" s="25" t="n"/>
      <c r="J134" s="25" t="n"/>
      <c r="K134" s="36" t="str">
        <f>IF(ISNUMBER(B134),"周"&amp;CHOOSE(WEEKDAY(B134,2),"一","二","三","四","五","六","日"),"")</f>
        <v/>
      </c>
      <c r="L134" s="37" t="str">
        <f>IF(ISNUMBER(B134),DATE(YEAR(B134),MONTH(B134),1),"")</f>
        <v/>
      </c>
      <c r="M134" s="38">
        <f>IF(AND(ISNUMBER(B134),ISNUMBER(G134)),IF(AND(OR(NOT(ISNUMBER('看板'!$C$4)),B134&gt;='看板'!$C$4),OR(NOT(ISNUMBER('看板'!$E$4)),B134&lt;='看板'!$E$4),OR('看板'!$C$5="",C134='看板'!$C$5),OR('看板'!$E$5="",D134='看板'!$E$5)),1,0),0)</f>
        <v>0</v>
      </c>
      <c r="N134" s="38" t="str">
        <f>IF(M134=1,COUNTIF(M$5:M134,1),"")</f>
        <v/>
      </c>
      <c r="O134" s="39" t="str">
        <f>IF(M134=1,SUMIF(M$5:M134,1,G$5:G134),"")</f>
        <v/>
      </c>
      <c r="P134" s="39" t="str">
        <f>IF(M134=1,MAX(0,MAX(O$5:O134)),"")</f>
        <v/>
      </c>
      <c r="Q134" s="40" t="str">
        <f>IF(M134=1,P134-O134,"")</f>
        <v/>
      </c>
      <c r="R134" s="38">
        <f>IF(M134=1,IF(G134&gt;0,R133+1,0),R133)</f>
        <v>0</v>
      </c>
      <c r="S134" s="38">
        <f>IF(M134=1,IF(G134&lt;0,S133+1,0),S133)</f>
        <v>0</v>
      </c>
      <c r="T134" s="36" t="str">
        <f>IF(M134&lt;&gt;1,"",IF(R133&gt;=3,"前面连赢 3 笔以上","前面连赢 "&amp;R133&amp;" 笔"))</f>
        <v/>
      </c>
      <c r="U134" s="40" t="str">
        <f>IF(AND(M134=1,ISNUMBER(H134)),H134-G134,"")</f>
        <v/>
      </c>
      <c r="V134" s="41" t="e">
        <f>IF(M134=1,O134,NA())</f>
        <v>#N/A</v>
      </c>
      <c r="W134" s="41" t="e">
        <f>IF(M134=1,-Q134,NA())</f>
        <v>#N/A</v>
      </c>
    </row>
    <row r="135">
      <c r="A135" s="17" t="n"/>
      <c r="B135" s="23" t="n"/>
      <c r="C135" s="25" t="n"/>
      <c r="D135" s="25" t="n"/>
      <c r="E135" s="25" t="n"/>
      <c r="F135" s="25" t="n"/>
      <c r="G135" s="35" t="n"/>
      <c r="H135" s="35" t="n"/>
      <c r="I135" s="25" t="n"/>
      <c r="J135" s="25" t="n"/>
      <c r="K135" s="36" t="str">
        <f>IF(ISNUMBER(B135),"周"&amp;CHOOSE(WEEKDAY(B135,2),"一","二","三","四","五","六","日"),"")</f>
        <v/>
      </c>
      <c r="L135" s="37" t="str">
        <f>IF(ISNUMBER(B135),DATE(YEAR(B135),MONTH(B135),1),"")</f>
        <v/>
      </c>
      <c r="M135" s="38">
        <f>IF(AND(ISNUMBER(B135),ISNUMBER(G135)),IF(AND(OR(NOT(ISNUMBER('看板'!$C$4)),B135&gt;='看板'!$C$4),OR(NOT(ISNUMBER('看板'!$E$4)),B135&lt;='看板'!$E$4),OR('看板'!$C$5="",C135='看板'!$C$5),OR('看板'!$E$5="",D135='看板'!$E$5)),1,0),0)</f>
        <v>0</v>
      </c>
      <c r="N135" s="38" t="str">
        <f>IF(M135=1,COUNTIF(M$5:M135,1),"")</f>
        <v/>
      </c>
      <c r="O135" s="39" t="str">
        <f>IF(M135=1,SUMIF(M$5:M135,1,G$5:G135),"")</f>
        <v/>
      </c>
      <c r="P135" s="39" t="str">
        <f>IF(M135=1,MAX(0,MAX(O$5:O135)),"")</f>
        <v/>
      </c>
      <c r="Q135" s="40" t="str">
        <f>IF(M135=1,P135-O135,"")</f>
        <v/>
      </c>
      <c r="R135" s="38">
        <f>IF(M135=1,IF(G135&gt;0,R134+1,0),R134)</f>
        <v>0</v>
      </c>
      <c r="S135" s="38">
        <f>IF(M135=1,IF(G135&lt;0,S134+1,0),S134)</f>
        <v>0</v>
      </c>
      <c r="T135" s="36" t="str">
        <f>IF(M135&lt;&gt;1,"",IF(R134&gt;=3,"前面连赢 3 笔以上","前面连赢 "&amp;R134&amp;" 笔"))</f>
        <v/>
      </c>
      <c r="U135" s="40" t="str">
        <f>IF(AND(M135=1,ISNUMBER(H135)),H135-G135,"")</f>
        <v/>
      </c>
      <c r="V135" s="41" t="e">
        <f>IF(M135=1,O135,NA())</f>
        <v>#N/A</v>
      </c>
      <c r="W135" s="41" t="e">
        <f>IF(M135=1,-Q135,NA())</f>
        <v>#N/A</v>
      </c>
    </row>
    <row r="136">
      <c r="A136" s="17" t="n"/>
      <c r="B136" s="23" t="n"/>
      <c r="C136" s="25" t="n"/>
      <c r="D136" s="25" t="n"/>
      <c r="E136" s="25" t="n"/>
      <c r="F136" s="25" t="n"/>
      <c r="G136" s="35" t="n"/>
      <c r="H136" s="35" t="n"/>
      <c r="I136" s="25" t="n"/>
      <c r="J136" s="25" t="n"/>
      <c r="K136" s="36" t="str">
        <f>IF(ISNUMBER(B136),"周"&amp;CHOOSE(WEEKDAY(B136,2),"一","二","三","四","五","六","日"),"")</f>
        <v/>
      </c>
      <c r="L136" s="37" t="str">
        <f>IF(ISNUMBER(B136),DATE(YEAR(B136),MONTH(B136),1),"")</f>
        <v/>
      </c>
      <c r="M136" s="38">
        <f>IF(AND(ISNUMBER(B136),ISNUMBER(G136)),IF(AND(OR(NOT(ISNUMBER('看板'!$C$4)),B136&gt;='看板'!$C$4),OR(NOT(ISNUMBER('看板'!$E$4)),B136&lt;='看板'!$E$4),OR('看板'!$C$5="",C136='看板'!$C$5),OR('看板'!$E$5="",D136='看板'!$E$5)),1,0),0)</f>
        <v>0</v>
      </c>
      <c r="N136" s="38" t="str">
        <f>IF(M136=1,COUNTIF(M$5:M136,1),"")</f>
        <v/>
      </c>
      <c r="O136" s="39" t="str">
        <f>IF(M136=1,SUMIF(M$5:M136,1,G$5:G136),"")</f>
        <v/>
      </c>
      <c r="P136" s="39" t="str">
        <f>IF(M136=1,MAX(0,MAX(O$5:O136)),"")</f>
        <v/>
      </c>
      <c r="Q136" s="40" t="str">
        <f>IF(M136=1,P136-O136,"")</f>
        <v/>
      </c>
      <c r="R136" s="38">
        <f>IF(M136=1,IF(G136&gt;0,R135+1,0),R135)</f>
        <v>0</v>
      </c>
      <c r="S136" s="38">
        <f>IF(M136=1,IF(G136&lt;0,S135+1,0),S135)</f>
        <v>0</v>
      </c>
      <c r="T136" s="36" t="str">
        <f>IF(M136&lt;&gt;1,"",IF(R135&gt;=3,"前面连赢 3 笔以上","前面连赢 "&amp;R135&amp;" 笔"))</f>
        <v/>
      </c>
      <c r="U136" s="40" t="str">
        <f>IF(AND(M136=1,ISNUMBER(H136)),H136-G136,"")</f>
        <v/>
      </c>
      <c r="V136" s="41" t="e">
        <f>IF(M136=1,O136,NA())</f>
        <v>#N/A</v>
      </c>
      <c r="W136" s="41" t="e">
        <f>IF(M136=1,-Q136,NA())</f>
        <v>#N/A</v>
      </c>
    </row>
    <row r="137">
      <c r="A137" s="17" t="n"/>
      <c r="B137" s="23" t="n"/>
      <c r="C137" s="25" t="n"/>
      <c r="D137" s="25" t="n"/>
      <c r="E137" s="25" t="n"/>
      <c r="F137" s="25" t="n"/>
      <c r="G137" s="35" t="n"/>
      <c r="H137" s="35" t="n"/>
      <c r="I137" s="25" t="n"/>
      <c r="J137" s="25" t="n"/>
      <c r="K137" s="36" t="str">
        <f>IF(ISNUMBER(B137),"周"&amp;CHOOSE(WEEKDAY(B137,2),"一","二","三","四","五","六","日"),"")</f>
        <v/>
      </c>
      <c r="L137" s="37" t="str">
        <f>IF(ISNUMBER(B137),DATE(YEAR(B137),MONTH(B137),1),"")</f>
        <v/>
      </c>
      <c r="M137" s="38">
        <f>IF(AND(ISNUMBER(B137),ISNUMBER(G137)),IF(AND(OR(NOT(ISNUMBER('看板'!$C$4)),B137&gt;='看板'!$C$4),OR(NOT(ISNUMBER('看板'!$E$4)),B137&lt;='看板'!$E$4),OR('看板'!$C$5="",C137='看板'!$C$5),OR('看板'!$E$5="",D137='看板'!$E$5)),1,0),0)</f>
        <v>0</v>
      </c>
      <c r="N137" s="38" t="str">
        <f>IF(M137=1,COUNTIF(M$5:M137,1),"")</f>
        <v/>
      </c>
      <c r="O137" s="39" t="str">
        <f>IF(M137=1,SUMIF(M$5:M137,1,G$5:G137),"")</f>
        <v/>
      </c>
      <c r="P137" s="39" t="str">
        <f>IF(M137=1,MAX(0,MAX(O$5:O137)),"")</f>
        <v/>
      </c>
      <c r="Q137" s="40" t="str">
        <f>IF(M137=1,P137-O137,"")</f>
        <v/>
      </c>
      <c r="R137" s="38">
        <f>IF(M137=1,IF(G137&gt;0,R136+1,0),R136)</f>
        <v>0</v>
      </c>
      <c r="S137" s="38">
        <f>IF(M137=1,IF(G137&lt;0,S136+1,0),S136)</f>
        <v>0</v>
      </c>
      <c r="T137" s="36" t="str">
        <f>IF(M137&lt;&gt;1,"",IF(R136&gt;=3,"前面连赢 3 笔以上","前面连赢 "&amp;R136&amp;" 笔"))</f>
        <v/>
      </c>
      <c r="U137" s="40" t="str">
        <f>IF(AND(M137=1,ISNUMBER(H137)),H137-G137,"")</f>
        <v/>
      </c>
      <c r="V137" s="41" t="e">
        <f>IF(M137=1,O137,NA())</f>
        <v>#N/A</v>
      </c>
      <c r="W137" s="41" t="e">
        <f>IF(M137=1,-Q137,NA())</f>
        <v>#N/A</v>
      </c>
    </row>
    <row r="138">
      <c r="A138" s="17" t="n"/>
      <c r="B138" s="23" t="n"/>
      <c r="C138" s="25" t="n"/>
      <c r="D138" s="25" t="n"/>
      <c r="E138" s="25" t="n"/>
      <c r="F138" s="25" t="n"/>
      <c r="G138" s="35" t="n"/>
      <c r="H138" s="35" t="n"/>
      <c r="I138" s="25" t="n"/>
      <c r="J138" s="25" t="n"/>
      <c r="K138" s="36" t="str">
        <f>IF(ISNUMBER(B138),"周"&amp;CHOOSE(WEEKDAY(B138,2),"一","二","三","四","五","六","日"),"")</f>
        <v/>
      </c>
      <c r="L138" s="37" t="str">
        <f>IF(ISNUMBER(B138),DATE(YEAR(B138),MONTH(B138),1),"")</f>
        <v/>
      </c>
      <c r="M138" s="38">
        <f>IF(AND(ISNUMBER(B138),ISNUMBER(G138)),IF(AND(OR(NOT(ISNUMBER('看板'!$C$4)),B138&gt;='看板'!$C$4),OR(NOT(ISNUMBER('看板'!$E$4)),B138&lt;='看板'!$E$4),OR('看板'!$C$5="",C138='看板'!$C$5),OR('看板'!$E$5="",D138='看板'!$E$5)),1,0),0)</f>
        <v>0</v>
      </c>
      <c r="N138" s="38" t="str">
        <f>IF(M138=1,COUNTIF(M$5:M138,1),"")</f>
        <v/>
      </c>
      <c r="O138" s="39" t="str">
        <f>IF(M138=1,SUMIF(M$5:M138,1,G$5:G138),"")</f>
        <v/>
      </c>
      <c r="P138" s="39" t="str">
        <f>IF(M138=1,MAX(0,MAX(O$5:O138)),"")</f>
        <v/>
      </c>
      <c r="Q138" s="40" t="str">
        <f>IF(M138=1,P138-O138,"")</f>
        <v/>
      </c>
      <c r="R138" s="38">
        <f>IF(M138=1,IF(G138&gt;0,R137+1,0),R137)</f>
        <v>0</v>
      </c>
      <c r="S138" s="38">
        <f>IF(M138=1,IF(G138&lt;0,S137+1,0),S137)</f>
        <v>0</v>
      </c>
      <c r="T138" s="36" t="str">
        <f>IF(M138&lt;&gt;1,"",IF(R137&gt;=3,"前面连赢 3 笔以上","前面连赢 "&amp;R137&amp;" 笔"))</f>
        <v/>
      </c>
      <c r="U138" s="40" t="str">
        <f>IF(AND(M138=1,ISNUMBER(H138)),H138-G138,"")</f>
        <v/>
      </c>
      <c r="V138" s="41" t="e">
        <f>IF(M138=1,O138,NA())</f>
        <v>#N/A</v>
      </c>
      <c r="W138" s="41" t="e">
        <f>IF(M138=1,-Q138,NA())</f>
        <v>#N/A</v>
      </c>
    </row>
    <row r="139">
      <c r="A139" s="17" t="n"/>
      <c r="B139" s="23" t="n"/>
      <c r="C139" s="25" t="n"/>
      <c r="D139" s="25" t="n"/>
      <c r="E139" s="25" t="n"/>
      <c r="F139" s="25" t="n"/>
      <c r="G139" s="35" t="n"/>
      <c r="H139" s="35" t="n"/>
      <c r="I139" s="25" t="n"/>
      <c r="J139" s="25" t="n"/>
      <c r="K139" s="36" t="str">
        <f>IF(ISNUMBER(B139),"周"&amp;CHOOSE(WEEKDAY(B139,2),"一","二","三","四","五","六","日"),"")</f>
        <v/>
      </c>
      <c r="L139" s="37" t="str">
        <f>IF(ISNUMBER(B139),DATE(YEAR(B139),MONTH(B139),1),"")</f>
        <v/>
      </c>
      <c r="M139" s="38">
        <f>IF(AND(ISNUMBER(B139),ISNUMBER(G139)),IF(AND(OR(NOT(ISNUMBER('看板'!$C$4)),B139&gt;='看板'!$C$4),OR(NOT(ISNUMBER('看板'!$E$4)),B139&lt;='看板'!$E$4),OR('看板'!$C$5="",C139='看板'!$C$5),OR('看板'!$E$5="",D139='看板'!$E$5)),1,0),0)</f>
        <v>0</v>
      </c>
      <c r="N139" s="38" t="str">
        <f>IF(M139=1,COUNTIF(M$5:M139,1),"")</f>
        <v/>
      </c>
      <c r="O139" s="39" t="str">
        <f>IF(M139=1,SUMIF(M$5:M139,1,G$5:G139),"")</f>
        <v/>
      </c>
      <c r="P139" s="39" t="str">
        <f>IF(M139=1,MAX(0,MAX(O$5:O139)),"")</f>
        <v/>
      </c>
      <c r="Q139" s="40" t="str">
        <f>IF(M139=1,P139-O139,"")</f>
        <v/>
      </c>
      <c r="R139" s="38">
        <f>IF(M139=1,IF(G139&gt;0,R138+1,0),R138)</f>
        <v>0</v>
      </c>
      <c r="S139" s="38">
        <f>IF(M139=1,IF(G139&lt;0,S138+1,0),S138)</f>
        <v>0</v>
      </c>
      <c r="T139" s="36" t="str">
        <f>IF(M139&lt;&gt;1,"",IF(R138&gt;=3,"前面连赢 3 笔以上","前面连赢 "&amp;R138&amp;" 笔"))</f>
        <v/>
      </c>
      <c r="U139" s="40" t="str">
        <f>IF(AND(M139=1,ISNUMBER(H139)),H139-G139,"")</f>
        <v/>
      </c>
      <c r="V139" s="41" t="e">
        <f>IF(M139=1,O139,NA())</f>
        <v>#N/A</v>
      </c>
      <c r="W139" s="41" t="e">
        <f>IF(M139=1,-Q139,NA())</f>
        <v>#N/A</v>
      </c>
    </row>
    <row r="140">
      <c r="A140" s="17" t="n"/>
      <c r="B140" s="23" t="n"/>
      <c r="C140" s="25" t="n"/>
      <c r="D140" s="25" t="n"/>
      <c r="E140" s="25" t="n"/>
      <c r="F140" s="25" t="n"/>
      <c r="G140" s="35" t="n"/>
      <c r="H140" s="35" t="n"/>
      <c r="I140" s="25" t="n"/>
      <c r="J140" s="25" t="n"/>
      <c r="K140" s="36" t="str">
        <f>IF(ISNUMBER(B140),"周"&amp;CHOOSE(WEEKDAY(B140,2),"一","二","三","四","五","六","日"),"")</f>
        <v/>
      </c>
      <c r="L140" s="37" t="str">
        <f>IF(ISNUMBER(B140),DATE(YEAR(B140),MONTH(B140),1),"")</f>
        <v/>
      </c>
      <c r="M140" s="38">
        <f>IF(AND(ISNUMBER(B140),ISNUMBER(G140)),IF(AND(OR(NOT(ISNUMBER('看板'!$C$4)),B140&gt;='看板'!$C$4),OR(NOT(ISNUMBER('看板'!$E$4)),B140&lt;='看板'!$E$4),OR('看板'!$C$5="",C140='看板'!$C$5),OR('看板'!$E$5="",D140='看板'!$E$5)),1,0),0)</f>
        <v>0</v>
      </c>
      <c r="N140" s="38" t="str">
        <f>IF(M140=1,COUNTIF(M$5:M140,1),"")</f>
        <v/>
      </c>
      <c r="O140" s="39" t="str">
        <f>IF(M140=1,SUMIF(M$5:M140,1,G$5:G140),"")</f>
        <v/>
      </c>
      <c r="P140" s="39" t="str">
        <f>IF(M140=1,MAX(0,MAX(O$5:O140)),"")</f>
        <v/>
      </c>
      <c r="Q140" s="40" t="str">
        <f>IF(M140=1,P140-O140,"")</f>
        <v/>
      </c>
      <c r="R140" s="38">
        <f>IF(M140=1,IF(G140&gt;0,R139+1,0),R139)</f>
        <v>0</v>
      </c>
      <c r="S140" s="38">
        <f>IF(M140=1,IF(G140&lt;0,S139+1,0),S139)</f>
        <v>0</v>
      </c>
      <c r="T140" s="36" t="str">
        <f>IF(M140&lt;&gt;1,"",IF(R139&gt;=3,"前面连赢 3 笔以上","前面连赢 "&amp;R139&amp;" 笔"))</f>
        <v/>
      </c>
      <c r="U140" s="40" t="str">
        <f>IF(AND(M140=1,ISNUMBER(H140)),H140-G140,"")</f>
        <v/>
      </c>
      <c r="V140" s="41" t="e">
        <f>IF(M140=1,O140,NA())</f>
        <v>#N/A</v>
      </c>
      <c r="W140" s="41" t="e">
        <f>IF(M140=1,-Q140,NA())</f>
        <v>#N/A</v>
      </c>
    </row>
    <row r="141">
      <c r="A141" s="17" t="n"/>
      <c r="B141" s="23" t="n"/>
      <c r="C141" s="25" t="n"/>
      <c r="D141" s="25" t="n"/>
      <c r="E141" s="25" t="n"/>
      <c r="F141" s="25" t="n"/>
      <c r="G141" s="35" t="n"/>
      <c r="H141" s="35" t="n"/>
      <c r="I141" s="25" t="n"/>
      <c r="J141" s="25" t="n"/>
      <c r="K141" s="36" t="str">
        <f>IF(ISNUMBER(B141),"周"&amp;CHOOSE(WEEKDAY(B141,2),"一","二","三","四","五","六","日"),"")</f>
        <v/>
      </c>
      <c r="L141" s="37" t="str">
        <f>IF(ISNUMBER(B141),DATE(YEAR(B141),MONTH(B141),1),"")</f>
        <v/>
      </c>
      <c r="M141" s="38">
        <f>IF(AND(ISNUMBER(B141),ISNUMBER(G141)),IF(AND(OR(NOT(ISNUMBER('看板'!$C$4)),B141&gt;='看板'!$C$4),OR(NOT(ISNUMBER('看板'!$E$4)),B141&lt;='看板'!$E$4),OR('看板'!$C$5="",C141='看板'!$C$5),OR('看板'!$E$5="",D141='看板'!$E$5)),1,0),0)</f>
        <v>0</v>
      </c>
      <c r="N141" s="38" t="str">
        <f>IF(M141=1,COUNTIF(M$5:M141,1),"")</f>
        <v/>
      </c>
      <c r="O141" s="39" t="str">
        <f>IF(M141=1,SUMIF(M$5:M141,1,G$5:G141),"")</f>
        <v/>
      </c>
      <c r="P141" s="39" t="str">
        <f>IF(M141=1,MAX(0,MAX(O$5:O141)),"")</f>
        <v/>
      </c>
      <c r="Q141" s="40" t="str">
        <f>IF(M141=1,P141-O141,"")</f>
        <v/>
      </c>
      <c r="R141" s="38">
        <f>IF(M141=1,IF(G141&gt;0,R140+1,0),R140)</f>
        <v>0</v>
      </c>
      <c r="S141" s="38">
        <f>IF(M141=1,IF(G141&lt;0,S140+1,0),S140)</f>
        <v>0</v>
      </c>
      <c r="T141" s="36" t="str">
        <f>IF(M141&lt;&gt;1,"",IF(R140&gt;=3,"前面连赢 3 笔以上","前面连赢 "&amp;R140&amp;" 笔"))</f>
        <v/>
      </c>
      <c r="U141" s="40" t="str">
        <f>IF(AND(M141=1,ISNUMBER(H141)),H141-G141,"")</f>
        <v/>
      </c>
      <c r="V141" s="41" t="e">
        <f>IF(M141=1,O141,NA())</f>
        <v>#N/A</v>
      </c>
      <c r="W141" s="41" t="e">
        <f>IF(M141=1,-Q141,NA())</f>
        <v>#N/A</v>
      </c>
    </row>
    <row r="142">
      <c r="A142" s="17" t="n"/>
      <c r="B142" s="23" t="n"/>
      <c r="C142" s="25" t="n"/>
      <c r="D142" s="25" t="n"/>
      <c r="E142" s="25" t="n"/>
      <c r="F142" s="25" t="n"/>
      <c r="G142" s="35" t="n"/>
      <c r="H142" s="35" t="n"/>
      <c r="I142" s="25" t="n"/>
      <c r="J142" s="25" t="n"/>
      <c r="K142" s="36" t="str">
        <f>IF(ISNUMBER(B142),"周"&amp;CHOOSE(WEEKDAY(B142,2),"一","二","三","四","五","六","日"),"")</f>
        <v/>
      </c>
      <c r="L142" s="37" t="str">
        <f>IF(ISNUMBER(B142),DATE(YEAR(B142),MONTH(B142),1),"")</f>
        <v/>
      </c>
      <c r="M142" s="38">
        <f>IF(AND(ISNUMBER(B142),ISNUMBER(G142)),IF(AND(OR(NOT(ISNUMBER('看板'!$C$4)),B142&gt;='看板'!$C$4),OR(NOT(ISNUMBER('看板'!$E$4)),B142&lt;='看板'!$E$4),OR('看板'!$C$5="",C142='看板'!$C$5),OR('看板'!$E$5="",D142='看板'!$E$5)),1,0),0)</f>
        <v>0</v>
      </c>
      <c r="N142" s="38" t="str">
        <f>IF(M142=1,COUNTIF(M$5:M142,1),"")</f>
        <v/>
      </c>
      <c r="O142" s="39" t="str">
        <f>IF(M142=1,SUMIF(M$5:M142,1,G$5:G142),"")</f>
        <v/>
      </c>
      <c r="P142" s="39" t="str">
        <f>IF(M142=1,MAX(0,MAX(O$5:O142)),"")</f>
        <v/>
      </c>
      <c r="Q142" s="40" t="str">
        <f>IF(M142=1,P142-O142,"")</f>
        <v/>
      </c>
      <c r="R142" s="38">
        <f>IF(M142=1,IF(G142&gt;0,R141+1,0),R141)</f>
        <v>0</v>
      </c>
      <c r="S142" s="38">
        <f>IF(M142=1,IF(G142&lt;0,S141+1,0),S141)</f>
        <v>0</v>
      </c>
      <c r="T142" s="36" t="str">
        <f>IF(M142&lt;&gt;1,"",IF(R141&gt;=3,"前面连赢 3 笔以上","前面连赢 "&amp;R141&amp;" 笔"))</f>
        <v/>
      </c>
      <c r="U142" s="40" t="str">
        <f>IF(AND(M142=1,ISNUMBER(H142)),H142-G142,"")</f>
        <v/>
      </c>
      <c r="V142" s="41" t="e">
        <f>IF(M142=1,O142,NA())</f>
        <v>#N/A</v>
      </c>
      <c r="W142" s="41" t="e">
        <f>IF(M142=1,-Q142,NA())</f>
        <v>#N/A</v>
      </c>
    </row>
    <row r="143">
      <c r="A143" s="17" t="n"/>
      <c r="B143" s="23" t="n"/>
      <c r="C143" s="25" t="n"/>
      <c r="D143" s="25" t="n"/>
      <c r="E143" s="25" t="n"/>
      <c r="F143" s="25" t="n"/>
      <c r="G143" s="35" t="n"/>
      <c r="H143" s="35" t="n"/>
      <c r="I143" s="25" t="n"/>
      <c r="J143" s="25" t="n"/>
      <c r="K143" s="36" t="str">
        <f>IF(ISNUMBER(B143),"周"&amp;CHOOSE(WEEKDAY(B143,2),"一","二","三","四","五","六","日"),"")</f>
        <v/>
      </c>
      <c r="L143" s="37" t="str">
        <f>IF(ISNUMBER(B143),DATE(YEAR(B143),MONTH(B143),1),"")</f>
        <v/>
      </c>
      <c r="M143" s="38">
        <f>IF(AND(ISNUMBER(B143),ISNUMBER(G143)),IF(AND(OR(NOT(ISNUMBER('看板'!$C$4)),B143&gt;='看板'!$C$4),OR(NOT(ISNUMBER('看板'!$E$4)),B143&lt;='看板'!$E$4),OR('看板'!$C$5="",C143='看板'!$C$5),OR('看板'!$E$5="",D143='看板'!$E$5)),1,0),0)</f>
        <v>0</v>
      </c>
      <c r="N143" s="38" t="str">
        <f>IF(M143=1,COUNTIF(M$5:M143,1),"")</f>
        <v/>
      </c>
      <c r="O143" s="39" t="str">
        <f>IF(M143=1,SUMIF(M$5:M143,1,G$5:G143),"")</f>
        <v/>
      </c>
      <c r="P143" s="39" t="str">
        <f>IF(M143=1,MAX(0,MAX(O$5:O143)),"")</f>
        <v/>
      </c>
      <c r="Q143" s="40" t="str">
        <f>IF(M143=1,P143-O143,"")</f>
        <v/>
      </c>
      <c r="R143" s="38">
        <f>IF(M143=1,IF(G143&gt;0,R142+1,0),R142)</f>
        <v>0</v>
      </c>
      <c r="S143" s="38">
        <f>IF(M143=1,IF(G143&lt;0,S142+1,0),S142)</f>
        <v>0</v>
      </c>
      <c r="T143" s="36" t="str">
        <f>IF(M143&lt;&gt;1,"",IF(R142&gt;=3,"前面连赢 3 笔以上","前面连赢 "&amp;R142&amp;" 笔"))</f>
        <v/>
      </c>
      <c r="U143" s="40" t="str">
        <f>IF(AND(M143=1,ISNUMBER(H143)),H143-G143,"")</f>
        <v/>
      </c>
      <c r="V143" s="41" t="e">
        <f>IF(M143=1,O143,NA())</f>
        <v>#N/A</v>
      </c>
      <c r="W143" s="41" t="e">
        <f>IF(M143=1,-Q143,NA())</f>
        <v>#N/A</v>
      </c>
    </row>
    <row r="144">
      <c r="A144" s="17" t="n"/>
      <c r="B144" s="23" t="n"/>
      <c r="C144" s="25" t="n"/>
      <c r="D144" s="25" t="n"/>
      <c r="E144" s="25" t="n"/>
      <c r="F144" s="25" t="n"/>
      <c r="G144" s="35" t="n"/>
      <c r="H144" s="35" t="n"/>
      <c r="I144" s="25" t="n"/>
      <c r="J144" s="25" t="n"/>
      <c r="K144" s="36" t="str">
        <f>IF(ISNUMBER(B144),"周"&amp;CHOOSE(WEEKDAY(B144,2),"一","二","三","四","五","六","日"),"")</f>
        <v/>
      </c>
      <c r="L144" s="37" t="str">
        <f>IF(ISNUMBER(B144),DATE(YEAR(B144),MONTH(B144),1),"")</f>
        <v/>
      </c>
      <c r="M144" s="38">
        <f>IF(AND(ISNUMBER(B144),ISNUMBER(G144)),IF(AND(OR(NOT(ISNUMBER('看板'!$C$4)),B144&gt;='看板'!$C$4),OR(NOT(ISNUMBER('看板'!$E$4)),B144&lt;='看板'!$E$4),OR('看板'!$C$5="",C144='看板'!$C$5),OR('看板'!$E$5="",D144='看板'!$E$5)),1,0),0)</f>
        <v>0</v>
      </c>
      <c r="N144" s="38" t="str">
        <f>IF(M144=1,COUNTIF(M$5:M144,1),"")</f>
        <v/>
      </c>
      <c r="O144" s="39" t="str">
        <f>IF(M144=1,SUMIF(M$5:M144,1,G$5:G144),"")</f>
        <v/>
      </c>
      <c r="P144" s="39" t="str">
        <f>IF(M144=1,MAX(0,MAX(O$5:O144)),"")</f>
        <v/>
      </c>
      <c r="Q144" s="40" t="str">
        <f>IF(M144=1,P144-O144,"")</f>
        <v/>
      </c>
      <c r="R144" s="38">
        <f>IF(M144=1,IF(G144&gt;0,R143+1,0),R143)</f>
        <v>0</v>
      </c>
      <c r="S144" s="38">
        <f>IF(M144=1,IF(G144&lt;0,S143+1,0),S143)</f>
        <v>0</v>
      </c>
      <c r="T144" s="36" t="str">
        <f>IF(M144&lt;&gt;1,"",IF(R143&gt;=3,"前面连赢 3 笔以上","前面连赢 "&amp;R143&amp;" 笔"))</f>
        <v/>
      </c>
      <c r="U144" s="40" t="str">
        <f>IF(AND(M144=1,ISNUMBER(H144)),H144-G144,"")</f>
        <v/>
      </c>
      <c r="V144" s="41" t="e">
        <f>IF(M144=1,O144,NA())</f>
        <v>#N/A</v>
      </c>
      <c r="W144" s="41" t="e">
        <f>IF(M144=1,-Q144,NA())</f>
        <v>#N/A</v>
      </c>
    </row>
    <row r="145">
      <c r="A145" s="17" t="n"/>
      <c r="B145" s="23" t="n"/>
      <c r="C145" s="25" t="n"/>
      <c r="D145" s="25" t="n"/>
      <c r="E145" s="25" t="n"/>
      <c r="F145" s="25" t="n"/>
      <c r="G145" s="35" t="n"/>
      <c r="H145" s="35" t="n"/>
      <c r="I145" s="25" t="n"/>
      <c r="J145" s="25" t="n"/>
      <c r="K145" s="36" t="str">
        <f>IF(ISNUMBER(B145),"周"&amp;CHOOSE(WEEKDAY(B145,2),"一","二","三","四","五","六","日"),"")</f>
        <v/>
      </c>
      <c r="L145" s="37" t="str">
        <f>IF(ISNUMBER(B145),DATE(YEAR(B145),MONTH(B145),1),"")</f>
        <v/>
      </c>
      <c r="M145" s="38">
        <f>IF(AND(ISNUMBER(B145),ISNUMBER(G145)),IF(AND(OR(NOT(ISNUMBER('看板'!$C$4)),B145&gt;='看板'!$C$4),OR(NOT(ISNUMBER('看板'!$E$4)),B145&lt;='看板'!$E$4),OR('看板'!$C$5="",C145='看板'!$C$5),OR('看板'!$E$5="",D145='看板'!$E$5)),1,0),0)</f>
        <v>0</v>
      </c>
      <c r="N145" s="38" t="str">
        <f>IF(M145=1,COUNTIF(M$5:M145,1),"")</f>
        <v/>
      </c>
      <c r="O145" s="39" t="str">
        <f>IF(M145=1,SUMIF(M$5:M145,1,G$5:G145),"")</f>
        <v/>
      </c>
      <c r="P145" s="39" t="str">
        <f>IF(M145=1,MAX(0,MAX(O$5:O145)),"")</f>
        <v/>
      </c>
      <c r="Q145" s="40" t="str">
        <f>IF(M145=1,P145-O145,"")</f>
        <v/>
      </c>
      <c r="R145" s="38">
        <f>IF(M145=1,IF(G145&gt;0,R144+1,0),R144)</f>
        <v>0</v>
      </c>
      <c r="S145" s="38">
        <f>IF(M145=1,IF(G145&lt;0,S144+1,0),S144)</f>
        <v>0</v>
      </c>
      <c r="T145" s="36" t="str">
        <f>IF(M145&lt;&gt;1,"",IF(R144&gt;=3,"前面连赢 3 笔以上","前面连赢 "&amp;R144&amp;" 笔"))</f>
        <v/>
      </c>
      <c r="U145" s="40" t="str">
        <f>IF(AND(M145=1,ISNUMBER(H145)),H145-G145,"")</f>
        <v/>
      </c>
      <c r="V145" s="41" t="e">
        <f>IF(M145=1,O145,NA())</f>
        <v>#N/A</v>
      </c>
      <c r="W145" s="41" t="e">
        <f>IF(M145=1,-Q145,NA())</f>
        <v>#N/A</v>
      </c>
    </row>
    <row r="146">
      <c r="A146" s="17" t="n"/>
      <c r="B146" s="23" t="n"/>
      <c r="C146" s="25" t="n"/>
      <c r="D146" s="25" t="n"/>
      <c r="E146" s="25" t="n"/>
      <c r="F146" s="25" t="n"/>
      <c r="G146" s="35" t="n"/>
      <c r="H146" s="35" t="n"/>
      <c r="I146" s="25" t="n"/>
      <c r="J146" s="25" t="n"/>
      <c r="K146" s="36" t="str">
        <f>IF(ISNUMBER(B146),"周"&amp;CHOOSE(WEEKDAY(B146,2),"一","二","三","四","五","六","日"),"")</f>
        <v/>
      </c>
      <c r="L146" s="37" t="str">
        <f>IF(ISNUMBER(B146),DATE(YEAR(B146),MONTH(B146),1),"")</f>
        <v/>
      </c>
      <c r="M146" s="38">
        <f>IF(AND(ISNUMBER(B146),ISNUMBER(G146)),IF(AND(OR(NOT(ISNUMBER('看板'!$C$4)),B146&gt;='看板'!$C$4),OR(NOT(ISNUMBER('看板'!$E$4)),B146&lt;='看板'!$E$4),OR('看板'!$C$5="",C146='看板'!$C$5),OR('看板'!$E$5="",D146='看板'!$E$5)),1,0),0)</f>
        <v>0</v>
      </c>
      <c r="N146" s="38" t="str">
        <f>IF(M146=1,COUNTIF(M$5:M146,1),"")</f>
        <v/>
      </c>
      <c r="O146" s="39" t="str">
        <f>IF(M146=1,SUMIF(M$5:M146,1,G$5:G146),"")</f>
        <v/>
      </c>
      <c r="P146" s="39" t="str">
        <f>IF(M146=1,MAX(0,MAX(O$5:O146)),"")</f>
        <v/>
      </c>
      <c r="Q146" s="40" t="str">
        <f>IF(M146=1,P146-O146,"")</f>
        <v/>
      </c>
      <c r="R146" s="38">
        <f>IF(M146=1,IF(G146&gt;0,R145+1,0),R145)</f>
        <v>0</v>
      </c>
      <c r="S146" s="38">
        <f>IF(M146=1,IF(G146&lt;0,S145+1,0),S145)</f>
        <v>0</v>
      </c>
      <c r="T146" s="36" t="str">
        <f>IF(M146&lt;&gt;1,"",IF(R145&gt;=3,"前面连赢 3 笔以上","前面连赢 "&amp;R145&amp;" 笔"))</f>
        <v/>
      </c>
      <c r="U146" s="40" t="str">
        <f>IF(AND(M146=1,ISNUMBER(H146)),H146-G146,"")</f>
        <v/>
      </c>
      <c r="V146" s="41" t="e">
        <f>IF(M146=1,O146,NA())</f>
        <v>#N/A</v>
      </c>
      <c r="W146" s="41" t="e">
        <f>IF(M146=1,-Q146,NA())</f>
        <v>#N/A</v>
      </c>
    </row>
    <row r="147">
      <c r="A147" s="17" t="n"/>
      <c r="B147" s="23" t="n"/>
      <c r="C147" s="25" t="n"/>
      <c r="D147" s="25" t="n"/>
      <c r="E147" s="25" t="n"/>
      <c r="F147" s="25" t="n"/>
      <c r="G147" s="35" t="n"/>
      <c r="H147" s="35" t="n"/>
      <c r="I147" s="25" t="n"/>
      <c r="J147" s="25" t="n"/>
      <c r="K147" s="36" t="str">
        <f>IF(ISNUMBER(B147),"周"&amp;CHOOSE(WEEKDAY(B147,2),"一","二","三","四","五","六","日"),"")</f>
        <v/>
      </c>
      <c r="L147" s="37" t="str">
        <f>IF(ISNUMBER(B147),DATE(YEAR(B147),MONTH(B147),1),"")</f>
        <v/>
      </c>
      <c r="M147" s="38">
        <f>IF(AND(ISNUMBER(B147),ISNUMBER(G147)),IF(AND(OR(NOT(ISNUMBER('看板'!$C$4)),B147&gt;='看板'!$C$4),OR(NOT(ISNUMBER('看板'!$E$4)),B147&lt;='看板'!$E$4),OR('看板'!$C$5="",C147='看板'!$C$5),OR('看板'!$E$5="",D147='看板'!$E$5)),1,0),0)</f>
        <v>0</v>
      </c>
      <c r="N147" s="38" t="str">
        <f>IF(M147=1,COUNTIF(M$5:M147,1),"")</f>
        <v/>
      </c>
      <c r="O147" s="39" t="str">
        <f>IF(M147=1,SUMIF(M$5:M147,1,G$5:G147),"")</f>
        <v/>
      </c>
      <c r="P147" s="39" t="str">
        <f>IF(M147=1,MAX(0,MAX(O$5:O147)),"")</f>
        <v/>
      </c>
      <c r="Q147" s="40" t="str">
        <f>IF(M147=1,P147-O147,"")</f>
        <v/>
      </c>
      <c r="R147" s="38">
        <f>IF(M147=1,IF(G147&gt;0,R146+1,0),R146)</f>
        <v>0</v>
      </c>
      <c r="S147" s="38">
        <f>IF(M147=1,IF(G147&lt;0,S146+1,0),S146)</f>
        <v>0</v>
      </c>
      <c r="T147" s="36" t="str">
        <f>IF(M147&lt;&gt;1,"",IF(R146&gt;=3,"前面连赢 3 笔以上","前面连赢 "&amp;R146&amp;" 笔"))</f>
        <v/>
      </c>
      <c r="U147" s="40" t="str">
        <f>IF(AND(M147=1,ISNUMBER(H147)),H147-G147,"")</f>
        <v/>
      </c>
      <c r="V147" s="41" t="e">
        <f>IF(M147=1,O147,NA())</f>
        <v>#N/A</v>
      </c>
      <c r="W147" s="41" t="e">
        <f>IF(M147=1,-Q147,NA())</f>
        <v>#N/A</v>
      </c>
    </row>
    <row r="148">
      <c r="A148" s="17" t="n"/>
      <c r="B148" s="23" t="n"/>
      <c r="C148" s="25" t="n"/>
      <c r="D148" s="25" t="n"/>
      <c r="E148" s="25" t="n"/>
      <c r="F148" s="25" t="n"/>
      <c r="G148" s="35" t="n"/>
      <c r="H148" s="35" t="n"/>
      <c r="I148" s="25" t="n"/>
      <c r="J148" s="25" t="n"/>
      <c r="K148" s="36" t="str">
        <f>IF(ISNUMBER(B148),"周"&amp;CHOOSE(WEEKDAY(B148,2),"一","二","三","四","五","六","日"),"")</f>
        <v/>
      </c>
      <c r="L148" s="37" t="str">
        <f>IF(ISNUMBER(B148),DATE(YEAR(B148),MONTH(B148),1),"")</f>
        <v/>
      </c>
      <c r="M148" s="38">
        <f>IF(AND(ISNUMBER(B148),ISNUMBER(G148)),IF(AND(OR(NOT(ISNUMBER('看板'!$C$4)),B148&gt;='看板'!$C$4),OR(NOT(ISNUMBER('看板'!$E$4)),B148&lt;='看板'!$E$4),OR('看板'!$C$5="",C148='看板'!$C$5),OR('看板'!$E$5="",D148='看板'!$E$5)),1,0),0)</f>
        <v>0</v>
      </c>
      <c r="N148" s="38" t="str">
        <f>IF(M148=1,COUNTIF(M$5:M148,1),"")</f>
        <v/>
      </c>
      <c r="O148" s="39" t="str">
        <f>IF(M148=1,SUMIF(M$5:M148,1,G$5:G148),"")</f>
        <v/>
      </c>
      <c r="P148" s="39" t="str">
        <f>IF(M148=1,MAX(0,MAX(O$5:O148)),"")</f>
        <v/>
      </c>
      <c r="Q148" s="40" t="str">
        <f>IF(M148=1,P148-O148,"")</f>
        <v/>
      </c>
      <c r="R148" s="38">
        <f>IF(M148=1,IF(G148&gt;0,R147+1,0),R147)</f>
        <v>0</v>
      </c>
      <c r="S148" s="38">
        <f>IF(M148=1,IF(G148&lt;0,S147+1,0),S147)</f>
        <v>0</v>
      </c>
      <c r="T148" s="36" t="str">
        <f>IF(M148&lt;&gt;1,"",IF(R147&gt;=3,"前面连赢 3 笔以上","前面连赢 "&amp;R147&amp;" 笔"))</f>
        <v/>
      </c>
      <c r="U148" s="40" t="str">
        <f>IF(AND(M148=1,ISNUMBER(H148)),H148-G148,"")</f>
        <v/>
      </c>
      <c r="V148" s="41" t="e">
        <f>IF(M148=1,O148,NA())</f>
        <v>#N/A</v>
      </c>
      <c r="W148" s="41" t="e">
        <f>IF(M148=1,-Q148,NA())</f>
        <v>#N/A</v>
      </c>
    </row>
    <row r="149">
      <c r="A149" s="17" t="n"/>
      <c r="B149" s="23" t="n"/>
      <c r="C149" s="25" t="n"/>
      <c r="D149" s="25" t="n"/>
      <c r="E149" s="25" t="n"/>
      <c r="F149" s="25" t="n"/>
      <c r="G149" s="35" t="n"/>
      <c r="H149" s="35" t="n"/>
      <c r="I149" s="25" t="n"/>
      <c r="J149" s="25" t="n"/>
      <c r="K149" s="36" t="str">
        <f>IF(ISNUMBER(B149),"周"&amp;CHOOSE(WEEKDAY(B149,2),"一","二","三","四","五","六","日"),"")</f>
        <v/>
      </c>
      <c r="L149" s="37" t="str">
        <f>IF(ISNUMBER(B149),DATE(YEAR(B149),MONTH(B149),1),"")</f>
        <v/>
      </c>
      <c r="M149" s="38">
        <f>IF(AND(ISNUMBER(B149),ISNUMBER(G149)),IF(AND(OR(NOT(ISNUMBER('看板'!$C$4)),B149&gt;='看板'!$C$4),OR(NOT(ISNUMBER('看板'!$E$4)),B149&lt;='看板'!$E$4),OR('看板'!$C$5="",C149='看板'!$C$5),OR('看板'!$E$5="",D149='看板'!$E$5)),1,0),0)</f>
        <v>0</v>
      </c>
      <c r="N149" s="38" t="str">
        <f>IF(M149=1,COUNTIF(M$5:M149,1),"")</f>
        <v/>
      </c>
      <c r="O149" s="39" t="str">
        <f>IF(M149=1,SUMIF(M$5:M149,1,G$5:G149),"")</f>
        <v/>
      </c>
      <c r="P149" s="39" t="str">
        <f>IF(M149=1,MAX(0,MAX(O$5:O149)),"")</f>
        <v/>
      </c>
      <c r="Q149" s="40" t="str">
        <f>IF(M149=1,P149-O149,"")</f>
        <v/>
      </c>
      <c r="R149" s="38">
        <f>IF(M149=1,IF(G149&gt;0,R148+1,0),R148)</f>
        <v>0</v>
      </c>
      <c r="S149" s="38">
        <f>IF(M149=1,IF(G149&lt;0,S148+1,0),S148)</f>
        <v>0</v>
      </c>
      <c r="T149" s="36" t="str">
        <f>IF(M149&lt;&gt;1,"",IF(R148&gt;=3,"前面连赢 3 笔以上","前面连赢 "&amp;R148&amp;" 笔"))</f>
        <v/>
      </c>
      <c r="U149" s="40" t="str">
        <f>IF(AND(M149=1,ISNUMBER(H149)),H149-G149,"")</f>
        <v/>
      </c>
      <c r="V149" s="41" t="e">
        <f>IF(M149=1,O149,NA())</f>
        <v>#N/A</v>
      </c>
      <c r="W149" s="41" t="e">
        <f>IF(M149=1,-Q149,NA())</f>
        <v>#N/A</v>
      </c>
    </row>
    <row r="150">
      <c r="A150" s="17" t="n"/>
      <c r="B150" s="23" t="n"/>
      <c r="C150" s="25" t="n"/>
      <c r="D150" s="25" t="n"/>
      <c r="E150" s="25" t="n"/>
      <c r="F150" s="25" t="n"/>
      <c r="G150" s="35" t="n"/>
      <c r="H150" s="35" t="n"/>
      <c r="I150" s="25" t="n"/>
      <c r="J150" s="25" t="n"/>
      <c r="K150" s="36" t="str">
        <f>IF(ISNUMBER(B150),"周"&amp;CHOOSE(WEEKDAY(B150,2),"一","二","三","四","五","六","日"),"")</f>
        <v/>
      </c>
      <c r="L150" s="37" t="str">
        <f>IF(ISNUMBER(B150),DATE(YEAR(B150),MONTH(B150),1),"")</f>
        <v/>
      </c>
      <c r="M150" s="38">
        <f>IF(AND(ISNUMBER(B150),ISNUMBER(G150)),IF(AND(OR(NOT(ISNUMBER('看板'!$C$4)),B150&gt;='看板'!$C$4),OR(NOT(ISNUMBER('看板'!$E$4)),B150&lt;='看板'!$E$4),OR('看板'!$C$5="",C150='看板'!$C$5),OR('看板'!$E$5="",D150='看板'!$E$5)),1,0),0)</f>
        <v>0</v>
      </c>
      <c r="N150" s="38" t="str">
        <f>IF(M150=1,COUNTIF(M$5:M150,1),"")</f>
        <v/>
      </c>
      <c r="O150" s="39" t="str">
        <f>IF(M150=1,SUMIF(M$5:M150,1,G$5:G150),"")</f>
        <v/>
      </c>
      <c r="P150" s="39" t="str">
        <f>IF(M150=1,MAX(0,MAX(O$5:O150)),"")</f>
        <v/>
      </c>
      <c r="Q150" s="40" t="str">
        <f>IF(M150=1,P150-O150,"")</f>
        <v/>
      </c>
      <c r="R150" s="38">
        <f>IF(M150=1,IF(G150&gt;0,R149+1,0),R149)</f>
        <v>0</v>
      </c>
      <c r="S150" s="38">
        <f>IF(M150=1,IF(G150&lt;0,S149+1,0),S149)</f>
        <v>0</v>
      </c>
      <c r="T150" s="36" t="str">
        <f>IF(M150&lt;&gt;1,"",IF(R149&gt;=3,"前面连赢 3 笔以上","前面连赢 "&amp;R149&amp;" 笔"))</f>
        <v/>
      </c>
      <c r="U150" s="40" t="str">
        <f>IF(AND(M150=1,ISNUMBER(H150)),H150-G150,"")</f>
        <v/>
      </c>
      <c r="V150" s="41" t="e">
        <f>IF(M150=1,O150,NA())</f>
        <v>#N/A</v>
      </c>
      <c r="W150" s="41" t="e">
        <f>IF(M150=1,-Q150,NA())</f>
        <v>#N/A</v>
      </c>
    </row>
    <row r="151">
      <c r="A151" s="17" t="n"/>
      <c r="B151" s="23" t="n"/>
      <c r="C151" s="25" t="n"/>
      <c r="D151" s="25" t="n"/>
      <c r="E151" s="25" t="n"/>
      <c r="F151" s="25" t="n"/>
      <c r="G151" s="35" t="n"/>
      <c r="H151" s="35" t="n"/>
      <c r="I151" s="25" t="n"/>
      <c r="J151" s="25" t="n"/>
      <c r="K151" s="36" t="str">
        <f>IF(ISNUMBER(B151),"周"&amp;CHOOSE(WEEKDAY(B151,2),"一","二","三","四","五","六","日"),"")</f>
        <v/>
      </c>
      <c r="L151" s="37" t="str">
        <f>IF(ISNUMBER(B151),DATE(YEAR(B151),MONTH(B151),1),"")</f>
        <v/>
      </c>
      <c r="M151" s="38">
        <f>IF(AND(ISNUMBER(B151),ISNUMBER(G151)),IF(AND(OR(NOT(ISNUMBER('看板'!$C$4)),B151&gt;='看板'!$C$4),OR(NOT(ISNUMBER('看板'!$E$4)),B151&lt;='看板'!$E$4),OR('看板'!$C$5="",C151='看板'!$C$5),OR('看板'!$E$5="",D151='看板'!$E$5)),1,0),0)</f>
        <v>0</v>
      </c>
      <c r="N151" s="38" t="str">
        <f>IF(M151=1,COUNTIF(M$5:M151,1),"")</f>
        <v/>
      </c>
      <c r="O151" s="39" t="str">
        <f>IF(M151=1,SUMIF(M$5:M151,1,G$5:G151),"")</f>
        <v/>
      </c>
      <c r="P151" s="39" t="str">
        <f>IF(M151=1,MAX(0,MAX(O$5:O151)),"")</f>
        <v/>
      </c>
      <c r="Q151" s="40" t="str">
        <f>IF(M151=1,P151-O151,"")</f>
        <v/>
      </c>
      <c r="R151" s="38">
        <f>IF(M151=1,IF(G151&gt;0,R150+1,0),R150)</f>
        <v>0</v>
      </c>
      <c r="S151" s="38">
        <f>IF(M151=1,IF(G151&lt;0,S150+1,0),S150)</f>
        <v>0</v>
      </c>
      <c r="T151" s="36" t="str">
        <f>IF(M151&lt;&gt;1,"",IF(R150&gt;=3,"前面连赢 3 笔以上","前面连赢 "&amp;R150&amp;" 笔"))</f>
        <v/>
      </c>
      <c r="U151" s="40" t="str">
        <f>IF(AND(M151=1,ISNUMBER(H151)),H151-G151,"")</f>
        <v/>
      </c>
      <c r="V151" s="41" t="e">
        <f>IF(M151=1,O151,NA())</f>
        <v>#N/A</v>
      </c>
      <c r="W151" s="41" t="e">
        <f>IF(M151=1,-Q151,NA())</f>
        <v>#N/A</v>
      </c>
    </row>
    <row r="152">
      <c r="A152" s="17" t="n"/>
      <c r="B152" s="23" t="n"/>
      <c r="C152" s="25" t="n"/>
      <c r="D152" s="25" t="n"/>
      <c r="E152" s="25" t="n"/>
      <c r="F152" s="25" t="n"/>
      <c r="G152" s="35" t="n"/>
      <c r="H152" s="35" t="n"/>
      <c r="I152" s="25" t="n"/>
      <c r="J152" s="25" t="n"/>
      <c r="K152" s="36" t="str">
        <f>IF(ISNUMBER(B152),"周"&amp;CHOOSE(WEEKDAY(B152,2),"一","二","三","四","五","六","日"),"")</f>
        <v/>
      </c>
      <c r="L152" s="37" t="str">
        <f>IF(ISNUMBER(B152),DATE(YEAR(B152),MONTH(B152),1),"")</f>
        <v/>
      </c>
      <c r="M152" s="38">
        <f>IF(AND(ISNUMBER(B152),ISNUMBER(G152)),IF(AND(OR(NOT(ISNUMBER('看板'!$C$4)),B152&gt;='看板'!$C$4),OR(NOT(ISNUMBER('看板'!$E$4)),B152&lt;='看板'!$E$4),OR('看板'!$C$5="",C152='看板'!$C$5),OR('看板'!$E$5="",D152='看板'!$E$5)),1,0),0)</f>
        <v>0</v>
      </c>
      <c r="N152" s="38" t="str">
        <f>IF(M152=1,COUNTIF(M$5:M152,1),"")</f>
        <v/>
      </c>
      <c r="O152" s="39" t="str">
        <f>IF(M152=1,SUMIF(M$5:M152,1,G$5:G152),"")</f>
        <v/>
      </c>
      <c r="P152" s="39" t="str">
        <f>IF(M152=1,MAX(0,MAX(O$5:O152)),"")</f>
        <v/>
      </c>
      <c r="Q152" s="40" t="str">
        <f>IF(M152=1,P152-O152,"")</f>
        <v/>
      </c>
      <c r="R152" s="38">
        <f>IF(M152=1,IF(G152&gt;0,R151+1,0),R151)</f>
        <v>0</v>
      </c>
      <c r="S152" s="38">
        <f>IF(M152=1,IF(G152&lt;0,S151+1,0),S151)</f>
        <v>0</v>
      </c>
      <c r="T152" s="36" t="str">
        <f>IF(M152&lt;&gt;1,"",IF(R151&gt;=3,"前面连赢 3 笔以上","前面连赢 "&amp;R151&amp;" 笔"))</f>
        <v/>
      </c>
      <c r="U152" s="40" t="str">
        <f>IF(AND(M152=1,ISNUMBER(H152)),H152-G152,"")</f>
        <v/>
      </c>
      <c r="V152" s="41" t="e">
        <f>IF(M152=1,O152,NA())</f>
        <v>#N/A</v>
      </c>
      <c r="W152" s="41" t="e">
        <f>IF(M152=1,-Q152,NA())</f>
        <v>#N/A</v>
      </c>
    </row>
    <row r="153">
      <c r="A153" s="17" t="n"/>
      <c r="B153" s="23" t="n"/>
      <c r="C153" s="25" t="n"/>
      <c r="D153" s="25" t="n"/>
      <c r="E153" s="25" t="n"/>
      <c r="F153" s="25" t="n"/>
      <c r="G153" s="35" t="n"/>
      <c r="H153" s="35" t="n"/>
      <c r="I153" s="25" t="n"/>
      <c r="J153" s="25" t="n"/>
      <c r="K153" s="36" t="str">
        <f>IF(ISNUMBER(B153),"周"&amp;CHOOSE(WEEKDAY(B153,2),"一","二","三","四","五","六","日"),"")</f>
        <v/>
      </c>
      <c r="L153" s="37" t="str">
        <f>IF(ISNUMBER(B153),DATE(YEAR(B153),MONTH(B153),1),"")</f>
        <v/>
      </c>
      <c r="M153" s="38">
        <f>IF(AND(ISNUMBER(B153),ISNUMBER(G153)),IF(AND(OR(NOT(ISNUMBER('看板'!$C$4)),B153&gt;='看板'!$C$4),OR(NOT(ISNUMBER('看板'!$E$4)),B153&lt;='看板'!$E$4),OR('看板'!$C$5="",C153='看板'!$C$5),OR('看板'!$E$5="",D153='看板'!$E$5)),1,0),0)</f>
        <v>0</v>
      </c>
      <c r="N153" s="38" t="str">
        <f>IF(M153=1,COUNTIF(M$5:M153,1),"")</f>
        <v/>
      </c>
      <c r="O153" s="39" t="str">
        <f>IF(M153=1,SUMIF(M$5:M153,1,G$5:G153),"")</f>
        <v/>
      </c>
      <c r="P153" s="39" t="str">
        <f>IF(M153=1,MAX(0,MAX(O$5:O153)),"")</f>
        <v/>
      </c>
      <c r="Q153" s="40" t="str">
        <f>IF(M153=1,P153-O153,"")</f>
        <v/>
      </c>
      <c r="R153" s="38">
        <f>IF(M153=1,IF(G153&gt;0,R152+1,0),R152)</f>
        <v>0</v>
      </c>
      <c r="S153" s="38">
        <f>IF(M153=1,IF(G153&lt;0,S152+1,0),S152)</f>
        <v>0</v>
      </c>
      <c r="T153" s="36" t="str">
        <f>IF(M153&lt;&gt;1,"",IF(R152&gt;=3,"前面连赢 3 笔以上","前面连赢 "&amp;R152&amp;" 笔"))</f>
        <v/>
      </c>
      <c r="U153" s="40" t="str">
        <f>IF(AND(M153=1,ISNUMBER(H153)),H153-G153,"")</f>
        <v/>
      </c>
      <c r="V153" s="41" t="e">
        <f>IF(M153=1,O153,NA())</f>
        <v>#N/A</v>
      </c>
      <c r="W153" s="41" t="e">
        <f>IF(M153=1,-Q153,NA())</f>
        <v>#N/A</v>
      </c>
    </row>
    <row r="154">
      <c r="A154" s="17" t="n"/>
      <c r="B154" s="23" t="n"/>
      <c r="C154" s="25" t="n"/>
      <c r="D154" s="25" t="n"/>
      <c r="E154" s="25" t="n"/>
      <c r="F154" s="25" t="n"/>
      <c r="G154" s="35" t="n"/>
      <c r="H154" s="35" t="n"/>
      <c r="I154" s="25" t="n"/>
      <c r="J154" s="25" t="n"/>
      <c r="K154" s="36" t="str">
        <f>IF(ISNUMBER(B154),"周"&amp;CHOOSE(WEEKDAY(B154,2),"一","二","三","四","五","六","日"),"")</f>
        <v/>
      </c>
      <c r="L154" s="37" t="str">
        <f>IF(ISNUMBER(B154),DATE(YEAR(B154),MONTH(B154),1),"")</f>
        <v/>
      </c>
      <c r="M154" s="38">
        <f>IF(AND(ISNUMBER(B154),ISNUMBER(G154)),IF(AND(OR(NOT(ISNUMBER('看板'!$C$4)),B154&gt;='看板'!$C$4),OR(NOT(ISNUMBER('看板'!$E$4)),B154&lt;='看板'!$E$4),OR('看板'!$C$5="",C154='看板'!$C$5),OR('看板'!$E$5="",D154='看板'!$E$5)),1,0),0)</f>
        <v>0</v>
      </c>
      <c r="N154" s="38" t="str">
        <f>IF(M154=1,COUNTIF(M$5:M154,1),"")</f>
        <v/>
      </c>
      <c r="O154" s="39" t="str">
        <f>IF(M154=1,SUMIF(M$5:M154,1,G$5:G154),"")</f>
        <v/>
      </c>
      <c r="P154" s="39" t="str">
        <f>IF(M154=1,MAX(0,MAX(O$5:O154)),"")</f>
        <v/>
      </c>
      <c r="Q154" s="40" t="str">
        <f>IF(M154=1,P154-O154,"")</f>
        <v/>
      </c>
      <c r="R154" s="38">
        <f>IF(M154=1,IF(G154&gt;0,R153+1,0),R153)</f>
        <v>0</v>
      </c>
      <c r="S154" s="38">
        <f>IF(M154=1,IF(G154&lt;0,S153+1,0),S153)</f>
        <v>0</v>
      </c>
      <c r="T154" s="36" t="str">
        <f>IF(M154&lt;&gt;1,"",IF(R153&gt;=3,"前面连赢 3 笔以上","前面连赢 "&amp;R153&amp;" 笔"))</f>
        <v/>
      </c>
      <c r="U154" s="40" t="str">
        <f>IF(AND(M154=1,ISNUMBER(H154)),H154-G154,"")</f>
        <v/>
      </c>
      <c r="V154" s="41" t="e">
        <f>IF(M154=1,O154,NA())</f>
        <v>#N/A</v>
      </c>
      <c r="W154" s="41" t="e">
        <f>IF(M154=1,-Q154,NA())</f>
        <v>#N/A</v>
      </c>
    </row>
    <row r="155">
      <c r="A155" s="17" t="n"/>
      <c r="B155" s="23" t="n"/>
      <c r="C155" s="25" t="n"/>
      <c r="D155" s="25" t="n"/>
      <c r="E155" s="25" t="n"/>
      <c r="F155" s="25" t="n"/>
      <c r="G155" s="35" t="n"/>
      <c r="H155" s="35" t="n"/>
      <c r="I155" s="25" t="n"/>
      <c r="J155" s="25" t="n"/>
      <c r="K155" s="36" t="str">
        <f>IF(ISNUMBER(B155),"周"&amp;CHOOSE(WEEKDAY(B155,2),"一","二","三","四","五","六","日"),"")</f>
        <v/>
      </c>
      <c r="L155" s="37" t="str">
        <f>IF(ISNUMBER(B155),DATE(YEAR(B155),MONTH(B155),1),"")</f>
        <v/>
      </c>
      <c r="M155" s="38">
        <f>IF(AND(ISNUMBER(B155),ISNUMBER(G155)),IF(AND(OR(NOT(ISNUMBER('看板'!$C$4)),B155&gt;='看板'!$C$4),OR(NOT(ISNUMBER('看板'!$E$4)),B155&lt;='看板'!$E$4),OR('看板'!$C$5="",C155='看板'!$C$5),OR('看板'!$E$5="",D155='看板'!$E$5)),1,0),0)</f>
        <v>0</v>
      </c>
      <c r="N155" s="38" t="str">
        <f>IF(M155=1,COUNTIF(M$5:M155,1),"")</f>
        <v/>
      </c>
      <c r="O155" s="39" t="str">
        <f>IF(M155=1,SUMIF(M$5:M155,1,G$5:G155),"")</f>
        <v/>
      </c>
      <c r="P155" s="39" t="str">
        <f>IF(M155=1,MAX(0,MAX(O$5:O155)),"")</f>
        <v/>
      </c>
      <c r="Q155" s="40" t="str">
        <f>IF(M155=1,P155-O155,"")</f>
        <v/>
      </c>
      <c r="R155" s="38">
        <f>IF(M155=1,IF(G155&gt;0,R154+1,0),R154)</f>
        <v>0</v>
      </c>
      <c r="S155" s="38">
        <f>IF(M155=1,IF(G155&lt;0,S154+1,0),S154)</f>
        <v>0</v>
      </c>
      <c r="T155" s="36" t="str">
        <f>IF(M155&lt;&gt;1,"",IF(R154&gt;=3,"前面连赢 3 笔以上","前面连赢 "&amp;R154&amp;" 笔"))</f>
        <v/>
      </c>
      <c r="U155" s="40" t="str">
        <f>IF(AND(M155=1,ISNUMBER(H155)),H155-G155,"")</f>
        <v/>
      </c>
      <c r="V155" s="41" t="e">
        <f>IF(M155=1,O155,NA())</f>
        <v>#N/A</v>
      </c>
      <c r="W155" s="41" t="e">
        <f>IF(M155=1,-Q155,NA())</f>
        <v>#N/A</v>
      </c>
    </row>
    <row r="156">
      <c r="A156" s="17" t="n"/>
      <c r="B156" s="23" t="n"/>
      <c r="C156" s="25" t="n"/>
      <c r="D156" s="25" t="n"/>
      <c r="E156" s="25" t="n"/>
      <c r="F156" s="25" t="n"/>
      <c r="G156" s="35" t="n"/>
      <c r="H156" s="35" t="n"/>
      <c r="I156" s="25" t="n"/>
      <c r="J156" s="25" t="n"/>
      <c r="K156" s="36" t="str">
        <f>IF(ISNUMBER(B156),"周"&amp;CHOOSE(WEEKDAY(B156,2),"一","二","三","四","五","六","日"),"")</f>
        <v/>
      </c>
      <c r="L156" s="37" t="str">
        <f>IF(ISNUMBER(B156),DATE(YEAR(B156),MONTH(B156),1),"")</f>
        <v/>
      </c>
      <c r="M156" s="38">
        <f>IF(AND(ISNUMBER(B156),ISNUMBER(G156)),IF(AND(OR(NOT(ISNUMBER('看板'!$C$4)),B156&gt;='看板'!$C$4),OR(NOT(ISNUMBER('看板'!$E$4)),B156&lt;='看板'!$E$4),OR('看板'!$C$5="",C156='看板'!$C$5),OR('看板'!$E$5="",D156='看板'!$E$5)),1,0),0)</f>
        <v>0</v>
      </c>
      <c r="N156" s="38" t="str">
        <f>IF(M156=1,COUNTIF(M$5:M156,1),"")</f>
        <v/>
      </c>
      <c r="O156" s="39" t="str">
        <f>IF(M156=1,SUMIF(M$5:M156,1,G$5:G156),"")</f>
        <v/>
      </c>
      <c r="P156" s="39" t="str">
        <f>IF(M156=1,MAX(0,MAX(O$5:O156)),"")</f>
        <v/>
      </c>
      <c r="Q156" s="40" t="str">
        <f>IF(M156=1,P156-O156,"")</f>
        <v/>
      </c>
      <c r="R156" s="38">
        <f>IF(M156=1,IF(G156&gt;0,R155+1,0),R155)</f>
        <v>0</v>
      </c>
      <c r="S156" s="38">
        <f>IF(M156=1,IF(G156&lt;0,S155+1,0),S155)</f>
        <v>0</v>
      </c>
      <c r="T156" s="36" t="str">
        <f>IF(M156&lt;&gt;1,"",IF(R155&gt;=3,"前面连赢 3 笔以上","前面连赢 "&amp;R155&amp;" 笔"))</f>
        <v/>
      </c>
      <c r="U156" s="40" t="str">
        <f>IF(AND(M156=1,ISNUMBER(H156)),H156-G156,"")</f>
        <v/>
      </c>
      <c r="V156" s="41" t="e">
        <f>IF(M156=1,O156,NA())</f>
        <v>#N/A</v>
      </c>
      <c r="W156" s="41" t="e">
        <f>IF(M156=1,-Q156,NA())</f>
        <v>#N/A</v>
      </c>
    </row>
    <row r="157">
      <c r="A157" s="17" t="n"/>
      <c r="B157" s="23" t="n"/>
      <c r="C157" s="25" t="n"/>
      <c r="D157" s="25" t="n"/>
      <c r="E157" s="25" t="n"/>
      <c r="F157" s="25" t="n"/>
      <c r="G157" s="35" t="n"/>
      <c r="H157" s="35" t="n"/>
      <c r="I157" s="25" t="n"/>
      <c r="J157" s="25" t="n"/>
      <c r="K157" s="36" t="str">
        <f>IF(ISNUMBER(B157),"周"&amp;CHOOSE(WEEKDAY(B157,2),"一","二","三","四","五","六","日"),"")</f>
        <v/>
      </c>
      <c r="L157" s="37" t="str">
        <f>IF(ISNUMBER(B157),DATE(YEAR(B157),MONTH(B157),1),"")</f>
        <v/>
      </c>
      <c r="M157" s="38">
        <f>IF(AND(ISNUMBER(B157),ISNUMBER(G157)),IF(AND(OR(NOT(ISNUMBER('看板'!$C$4)),B157&gt;='看板'!$C$4),OR(NOT(ISNUMBER('看板'!$E$4)),B157&lt;='看板'!$E$4),OR('看板'!$C$5="",C157='看板'!$C$5),OR('看板'!$E$5="",D157='看板'!$E$5)),1,0),0)</f>
        <v>0</v>
      </c>
      <c r="N157" s="38" t="str">
        <f>IF(M157=1,COUNTIF(M$5:M157,1),"")</f>
        <v/>
      </c>
      <c r="O157" s="39" t="str">
        <f>IF(M157=1,SUMIF(M$5:M157,1,G$5:G157),"")</f>
        <v/>
      </c>
      <c r="P157" s="39" t="str">
        <f>IF(M157=1,MAX(0,MAX(O$5:O157)),"")</f>
        <v/>
      </c>
      <c r="Q157" s="40" t="str">
        <f>IF(M157=1,P157-O157,"")</f>
        <v/>
      </c>
      <c r="R157" s="38">
        <f>IF(M157=1,IF(G157&gt;0,R156+1,0),R156)</f>
        <v>0</v>
      </c>
      <c r="S157" s="38">
        <f>IF(M157=1,IF(G157&lt;0,S156+1,0),S156)</f>
        <v>0</v>
      </c>
      <c r="T157" s="36" t="str">
        <f>IF(M157&lt;&gt;1,"",IF(R156&gt;=3,"前面连赢 3 笔以上","前面连赢 "&amp;R156&amp;" 笔"))</f>
        <v/>
      </c>
      <c r="U157" s="40" t="str">
        <f>IF(AND(M157=1,ISNUMBER(H157)),H157-G157,"")</f>
        <v/>
      </c>
      <c r="V157" s="41" t="e">
        <f>IF(M157=1,O157,NA())</f>
        <v>#N/A</v>
      </c>
      <c r="W157" s="41" t="e">
        <f>IF(M157=1,-Q157,NA())</f>
        <v>#N/A</v>
      </c>
    </row>
    <row r="158">
      <c r="A158" s="17" t="n"/>
      <c r="B158" s="23" t="n"/>
      <c r="C158" s="25" t="n"/>
      <c r="D158" s="25" t="n"/>
      <c r="E158" s="25" t="n"/>
      <c r="F158" s="25" t="n"/>
      <c r="G158" s="35" t="n"/>
      <c r="H158" s="35" t="n"/>
      <c r="I158" s="25" t="n"/>
      <c r="J158" s="25" t="n"/>
      <c r="K158" s="36" t="str">
        <f>IF(ISNUMBER(B158),"周"&amp;CHOOSE(WEEKDAY(B158,2),"一","二","三","四","五","六","日"),"")</f>
        <v/>
      </c>
      <c r="L158" s="37" t="str">
        <f>IF(ISNUMBER(B158),DATE(YEAR(B158),MONTH(B158),1),"")</f>
        <v/>
      </c>
      <c r="M158" s="38">
        <f>IF(AND(ISNUMBER(B158),ISNUMBER(G158)),IF(AND(OR(NOT(ISNUMBER('看板'!$C$4)),B158&gt;='看板'!$C$4),OR(NOT(ISNUMBER('看板'!$E$4)),B158&lt;='看板'!$E$4),OR('看板'!$C$5="",C158='看板'!$C$5),OR('看板'!$E$5="",D158='看板'!$E$5)),1,0),0)</f>
        <v>0</v>
      </c>
      <c r="N158" s="38" t="str">
        <f>IF(M158=1,COUNTIF(M$5:M158,1),"")</f>
        <v/>
      </c>
      <c r="O158" s="39" t="str">
        <f>IF(M158=1,SUMIF(M$5:M158,1,G$5:G158),"")</f>
        <v/>
      </c>
      <c r="P158" s="39" t="str">
        <f>IF(M158=1,MAX(0,MAX(O$5:O158)),"")</f>
        <v/>
      </c>
      <c r="Q158" s="40" t="str">
        <f>IF(M158=1,P158-O158,"")</f>
        <v/>
      </c>
      <c r="R158" s="38">
        <f>IF(M158=1,IF(G158&gt;0,R157+1,0),R157)</f>
        <v>0</v>
      </c>
      <c r="S158" s="38">
        <f>IF(M158=1,IF(G158&lt;0,S157+1,0),S157)</f>
        <v>0</v>
      </c>
      <c r="T158" s="36" t="str">
        <f>IF(M158&lt;&gt;1,"",IF(R157&gt;=3,"前面连赢 3 笔以上","前面连赢 "&amp;R157&amp;" 笔"))</f>
        <v/>
      </c>
      <c r="U158" s="40" t="str">
        <f>IF(AND(M158=1,ISNUMBER(H158)),H158-G158,"")</f>
        <v/>
      </c>
      <c r="V158" s="41" t="e">
        <f>IF(M158=1,O158,NA())</f>
        <v>#N/A</v>
      </c>
      <c r="W158" s="41" t="e">
        <f>IF(M158=1,-Q158,NA())</f>
        <v>#N/A</v>
      </c>
    </row>
    <row r="159">
      <c r="A159" s="17" t="n"/>
      <c r="B159" s="23" t="n"/>
      <c r="C159" s="25" t="n"/>
      <c r="D159" s="25" t="n"/>
      <c r="E159" s="25" t="n"/>
      <c r="F159" s="25" t="n"/>
      <c r="G159" s="35" t="n"/>
      <c r="H159" s="35" t="n"/>
      <c r="I159" s="25" t="n"/>
      <c r="J159" s="25" t="n"/>
      <c r="K159" s="36" t="str">
        <f>IF(ISNUMBER(B159),"周"&amp;CHOOSE(WEEKDAY(B159,2),"一","二","三","四","五","六","日"),"")</f>
        <v/>
      </c>
      <c r="L159" s="37" t="str">
        <f>IF(ISNUMBER(B159),DATE(YEAR(B159),MONTH(B159),1),"")</f>
        <v/>
      </c>
      <c r="M159" s="38">
        <f>IF(AND(ISNUMBER(B159),ISNUMBER(G159)),IF(AND(OR(NOT(ISNUMBER('看板'!$C$4)),B159&gt;='看板'!$C$4),OR(NOT(ISNUMBER('看板'!$E$4)),B159&lt;='看板'!$E$4),OR('看板'!$C$5="",C159='看板'!$C$5),OR('看板'!$E$5="",D159='看板'!$E$5)),1,0),0)</f>
        <v>0</v>
      </c>
      <c r="N159" s="38" t="str">
        <f>IF(M159=1,COUNTIF(M$5:M159,1),"")</f>
        <v/>
      </c>
      <c r="O159" s="39" t="str">
        <f>IF(M159=1,SUMIF(M$5:M159,1,G$5:G159),"")</f>
        <v/>
      </c>
      <c r="P159" s="39" t="str">
        <f>IF(M159=1,MAX(0,MAX(O$5:O159)),"")</f>
        <v/>
      </c>
      <c r="Q159" s="40" t="str">
        <f>IF(M159=1,P159-O159,"")</f>
        <v/>
      </c>
      <c r="R159" s="38">
        <f>IF(M159=1,IF(G159&gt;0,R158+1,0),R158)</f>
        <v>0</v>
      </c>
      <c r="S159" s="38">
        <f>IF(M159=1,IF(G159&lt;0,S158+1,0),S158)</f>
        <v>0</v>
      </c>
      <c r="T159" s="36" t="str">
        <f>IF(M159&lt;&gt;1,"",IF(R158&gt;=3,"前面连赢 3 笔以上","前面连赢 "&amp;R158&amp;" 笔"))</f>
        <v/>
      </c>
      <c r="U159" s="40" t="str">
        <f>IF(AND(M159=1,ISNUMBER(H159)),H159-G159,"")</f>
        <v/>
      </c>
      <c r="V159" s="41" t="e">
        <f>IF(M159=1,O159,NA())</f>
        <v>#N/A</v>
      </c>
      <c r="W159" s="41" t="e">
        <f>IF(M159=1,-Q159,NA())</f>
        <v>#N/A</v>
      </c>
    </row>
    <row r="160">
      <c r="A160" s="17" t="n"/>
      <c r="B160" s="23" t="n"/>
      <c r="C160" s="25" t="n"/>
      <c r="D160" s="25" t="n"/>
      <c r="E160" s="25" t="n"/>
      <c r="F160" s="25" t="n"/>
      <c r="G160" s="35" t="n"/>
      <c r="H160" s="35" t="n"/>
      <c r="I160" s="25" t="n"/>
      <c r="J160" s="25" t="n"/>
      <c r="K160" s="36" t="str">
        <f>IF(ISNUMBER(B160),"周"&amp;CHOOSE(WEEKDAY(B160,2),"一","二","三","四","五","六","日"),"")</f>
        <v/>
      </c>
      <c r="L160" s="37" t="str">
        <f>IF(ISNUMBER(B160),DATE(YEAR(B160),MONTH(B160),1),"")</f>
        <v/>
      </c>
      <c r="M160" s="38">
        <f>IF(AND(ISNUMBER(B160),ISNUMBER(G160)),IF(AND(OR(NOT(ISNUMBER('看板'!$C$4)),B160&gt;='看板'!$C$4),OR(NOT(ISNUMBER('看板'!$E$4)),B160&lt;='看板'!$E$4),OR('看板'!$C$5="",C160='看板'!$C$5),OR('看板'!$E$5="",D160='看板'!$E$5)),1,0),0)</f>
        <v>0</v>
      </c>
      <c r="N160" s="38" t="str">
        <f>IF(M160=1,COUNTIF(M$5:M160,1),"")</f>
        <v/>
      </c>
      <c r="O160" s="39" t="str">
        <f>IF(M160=1,SUMIF(M$5:M160,1,G$5:G160),"")</f>
        <v/>
      </c>
      <c r="P160" s="39" t="str">
        <f>IF(M160=1,MAX(0,MAX(O$5:O160)),"")</f>
        <v/>
      </c>
      <c r="Q160" s="40" t="str">
        <f>IF(M160=1,P160-O160,"")</f>
        <v/>
      </c>
      <c r="R160" s="38">
        <f>IF(M160=1,IF(G160&gt;0,R159+1,0),R159)</f>
        <v>0</v>
      </c>
      <c r="S160" s="38">
        <f>IF(M160=1,IF(G160&lt;0,S159+1,0),S159)</f>
        <v>0</v>
      </c>
      <c r="T160" s="36" t="str">
        <f>IF(M160&lt;&gt;1,"",IF(R159&gt;=3,"前面连赢 3 笔以上","前面连赢 "&amp;R159&amp;" 笔"))</f>
        <v/>
      </c>
      <c r="U160" s="40" t="str">
        <f>IF(AND(M160=1,ISNUMBER(H160)),H160-G160,"")</f>
        <v/>
      </c>
      <c r="V160" s="41" t="e">
        <f>IF(M160=1,O160,NA())</f>
        <v>#N/A</v>
      </c>
      <c r="W160" s="41" t="e">
        <f>IF(M160=1,-Q160,NA())</f>
        <v>#N/A</v>
      </c>
    </row>
    <row r="161">
      <c r="A161" s="17" t="n"/>
      <c r="B161" s="23" t="n"/>
      <c r="C161" s="25" t="n"/>
      <c r="D161" s="25" t="n"/>
      <c r="E161" s="25" t="n"/>
      <c r="F161" s="25" t="n"/>
      <c r="G161" s="35" t="n"/>
      <c r="H161" s="35" t="n"/>
      <c r="I161" s="25" t="n"/>
      <c r="J161" s="25" t="n"/>
      <c r="K161" s="36" t="str">
        <f>IF(ISNUMBER(B161),"周"&amp;CHOOSE(WEEKDAY(B161,2),"一","二","三","四","五","六","日"),"")</f>
        <v/>
      </c>
      <c r="L161" s="37" t="str">
        <f>IF(ISNUMBER(B161),DATE(YEAR(B161),MONTH(B161),1),"")</f>
        <v/>
      </c>
      <c r="M161" s="38">
        <f>IF(AND(ISNUMBER(B161),ISNUMBER(G161)),IF(AND(OR(NOT(ISNUMBER('看板'!$C$4)),B161&gt;='看板'!$C$4),OR(NOT(ISNUMBER('看板'!$E$4)),B161&lt;='看板'!$E$4),OR('看板'!$C$5="",C161='看板'!$C$5),OR('看板'!$E$5="",D161='看板'!$E$5)),1,0),0)</f>
        <v>0</v>
      </c>
      <c r="N161" s="38" t="str">
        <f>IF(M161=1,COUNTIF(M$5:M161,1),"")</f>
        <v/>
      </c>
      <c r="O161" s="39" t="str">
        <f>IF(M161=1,SUMIF(M$5:M161,1,G$5:G161),"")</f>
        <v/>
      </c>
      <c r="P161" s="39" t="str">
        <f>IF(M161=1,MAX(0,MAX(O$5:O161)),"")</f>
        <v/>
      </c>
      <c r="Q161" s="40" t="str">
        <f>IF(M161=1,P161-O161,"")</f>
        <v/>
      </c>
      <c r="R161" s="38">
        <f>IF(M161=1,IF(G161&gt;0,R160+1,0),R160)</f>
        <v>0</v>
      </c>
      <c r="S161" s="38">
        <f>IF(M161=1,IF(G161&lt;0,S160+1,0),S160)</f>
        <v>0</v>
      </c>
      <c r="T161" s="36" t="str">
        <f>IF(M161&lt;&gt;1,"",IF(R160&gt;=3,"前面连赢 3 笔以上","前面连赢 "&amp;R160&amp;" 笔"))</f>
        <v/>
      </c>
      <c r="U161" s="40" t="str">
        <f>IF(AND(M161=1,ISNUMBER(H161)),H161-G161,"")</f>
        <v/>
      </c>
      <c r="V161" s="41" t="e">
        <f>IF(M161=1,O161,NA())</f>
        <v>#N/A</v>
      </c>
      <c r="W161" s="41" t="e">
        <f>IF(M161=1,-Q161,NA())</f>
        <v>#N/A</v>
      </c>
    </row>
    <row r="162">
      <c r="A162" s="17" t="n"/>
      <c r="B162" s="23" t="n"/>
      <c r="C162" s="25" t="n"/>
      <c r="D162" s="25" t="n"/>
      <c r="E162" s="25" t="n"/>
      <c r="F162" s="25" t="n"/>
      <c r="G162" s="35" t="n"/>
      <c r="H162" s="35" t="n"/>
      <c r="I162" s="25" t="n"/>
      <c r="J162" s="25" t="n"/>
      <c r="K162" s="36" t="str">
        <f>IF(ISNUMBER(B162),"周"&amp;CHOOSE(WEEKDAY(B162,2),"一","二","三","四","五","六","日"),"")</f>
        <v/>
      </c>
      <c r="L162" s="37" t="str">
        <f>IF(ISNUMBER(B162),DATE(YEAR(B162),MONTH(B162),1),"")</f>
        <v/>
      </c>
      <c r="M162" s="38">
        <f>IF(AND(ISNUMBER(B162),ISNUMBER(G162)),IF(AND(OR(NOT(ISNUMBER('看板'!$C$4)),B162&gt;='看板'!$C$4),OR(NOT(ISNUMBER('看板'!$E$4)),B162&lt;='看板'!$E$4),OR('看板'!$C$5="",C162='看板'!$C$5),OR('看板'!$E$5="",D162='看板'!$E$5)),1,0),0)</f>
        <v>0</v>
      </c>
      <c r="N162" s="38" t="str">
        <f>IF(M162=1,COUNTIF(M$5:M162,1),"")</f>
        <v/>
      </c>
      <c r="O162" s="39" t="str">
        <f>IF(M162=1,SUMIF(M$5:M162,1,G$5:G162),"")</f>
        <v/>
      </c>
      <c r="P162" s="39" t="str">
        <f>IF(M162=1,MAX(0,MAX(O$5:O162)),"")</f>
        <v/>
      </c>
      <c r="Q162" s="40" t="str">
        <f>IF(M162=1,P162-O162,"")</f>
        <v/>
      </c>
      <c r="R162" s="38">
        <f>IF(M162=1,IF(G162&gt;0,R161+1,0),R161)</f>
        <v>0</v>
      </c>
      <c r="S162" s="38">
        <f>IF(M162=1,IF(G162&lt;0,S161+1,0),S161)</f>
        <v>0</v>
      </c>
      <c r="T162" s="36" t="str">
        <f>IF(M162&lt;&gt;1,"",IF(R161&gt;=3,"前面连赢 3 笔以上","前面连赢 "&amp;R161&amp;" 笔"))</f>
        <v/>
      </c>
      <c r="U162" s="40" t="str">
        <f>IF(AND(M162=1,ISNUMBER(H162)),H162-G162,"")</f>
        <v/>
      </c>
      <c r="V162" s="41" t="e">
        <f>IF(M162=1,O162,NA())</f>
        <v>#N/A</v>
      </c>
      <c r="W162" s="41" t="e">
        <f>IF(M162=1,-Q162,NA())</f>
        <v>#N/A</v>
      </c>
    </row>
    <row r="163">
      <c r="A163" s="17" t="n"/>
      <c r="B163" s="23" t="n"/>
      <c r="C163" s="25" t="n"/>
      <c r="D163" s="25" t="n"/>
      <c r="E163" s="25" t="n"/>
      <c r="F163" s="25" t="n"/>
      <c r="G163" s="35" t="n"/>
      <c r="H163" s="35" t="n"/>
      <c r="I163" s="25" t="n"/>
      <c r="J163" s="25" t="n"/>
      <c r="K163" s="36" t="str">
        <f>IF(ISNUMBER(B163),"周"&amp;CHOOSE(WEEKDAY(B163,2),"一","二","三","四","五","六","日"),"")</f>
        <v/>
      </c>
      <c r="L163" s="37" t="str">
        <f>IF(ISNUMBER(B163),DATE(YEAR(B163),MONTH(B163),1),"")</f>
        <v/>
      </c>
      <c r="M163" s="38">
        <f>IF(AND(ISNUMBER(B163),ISNUMBER(G163)),IF(AND(OR(NOT(ISNUMBER('看板'!$C$4)),B163&gt;='看板'!$C$4),OR(NOT(ISNUMBER('看板'!$E$4)),B163&lt;='看板'!$E$4),OR('看板'!$C$5="",C163='看板'!$C$5),OR('看板'!$E$5="",D163='看板'!$E$5)),1,0),0)</f>
        <v>0</v>
      </c>
      <c r="N163" s="38" t="str">
        <f>IF(M163=1,COUNTIF(M$5:M163,1),"")</f>
        <v/>
      </c>
      <c r="O163" s="39" t="str">
        <f>IF(M163=1,SUMIF(M$5:M163,1,G$5:G163),"")</f>
        <v/>
      </c>
      <c r="P163" s="39" t="str">
        <f>IF(M163=1,MAX(0,MAX(O$5:O163)),"")</f>
        <v/>
      </c>
      <c r="Q163" s="40" t="str">
        <f>IF(M163=1,P163-O163,"")</f>
        <v/>
      </c>
      <c r="R163" s="38">
        <f>IF(M163=1,IF(G163&gt;0,R162+1,0),R162)</f>
        <v>0</v>
      </c>
      <c r="S163" s="38">
        <f>IF(M163=1,IF(G163&lt;0,S162+1,0),S162)</f>
        <v>0</v>
      </c>
      <c r="T163" s="36" t="str">
        <f>IF(M163&lt;&gt;1,"",IF(R162&gt;=3,"前面连赢 3 笔以上","前面连赢 "&amp;R162&amp;" 笔"))</f>
        <v/>
      </c>
      <c r="U163" s="40" t="str">
        <f>IF(AND(M163=1,ISNUMBER(H163)),H163-G163,"")</f>
        <v/>
      </c>
      <c r="V163" s="41" t="e">
        <f>IF(M163=1,O163,NA())</f>
        <v>#N/A</v>
      </c>
      <c r="W163" s="41" t="e">
        <f>IF(M163=1,-Q163,NA())</f>
        <v>#N/A</v>
      </c>
    </row>
    <row r="164">
      <c r="A164" s="17" t="n"/>
      <c r="B164" s="23" t="n"/>
      <c r="C164" s="25" t="n"/>
      <c r="D164" s="25" t="n"/>
      <c r="E164" s="25" t="n"/>
      <c r="F164" s="25" t="n"/>
      <c r="G164" s="35" t="n"/>
      <c r="H164" s="35" t="n"/>
      <c r="I164" s="25" t="n"/>
      <c r="J164" s="25" t="n"/>
      <c r="K164" s="36" t="str">
        <f>IF(ISNUMBER(B164),"周"&amp;CHOOSE(WEEKDAY(B164,2),"一","二","三","四","五","六","日"),"")</f>
        <v/>
      </c>
      <c r="L164" s="37" t="str">
        <f>IF(ISNUMBER(B164),DATE(YEAR(B164),MONTH(B164),1),"")</f>
        <v/>
      </c>
      <c r="M164" s="38">
        <f>IF(AND(ISNUMBER(B164),ISNUMBER(G164)),IF(AND(OR(NOT(ISNUMBER('看板'!$C$4)),B164&gt;='看板'!$C$4),OR(NOT(ISNUMBER('看板'!$E$4)),B164&lt;='看板'!$E$4),OR('看板'!$C$5="",C164='看板'!$C$5),OR('看板'!$E$5="",D164='看板'!$E$5)),1,0),0)</f>
        <v>0</v>
      </c>
      <c r="N164" s="38" t="str">
        <f>IF(M164=1,COUNTIF(M$5:M164,1),"")</f>
        <v/>
      </c>
      <c r="O164" s="39" t="str">
        <f>IF(M164=1,SUMIF(M$5:M164,1,G$5:G164),"")</f>
        <v/>
      </c>
      <c r="P164" s="39" t="str">
        <f>IF(M164=1,MAX(0,MAX(O$5:O164)),"")</f>
        <v/>
      </c>
      <c r="Q164" s="40" t="str">
        <f>IF(M164=1,P164-O164,"")</f>
        <v/>
      </c>
      <c r="R164" s="38">
        <f>IF(M164=1,IF(G164&gt;0,R163+1,0),R163)</f>
        <v>0</v>
      </c>
      <c r="S164" s="38">
        <f>IF(M164=1,IF(G164&lt;0,S163+1,0),S163)</f>
        <v>0</v>
      </c>
      <c r="T164" s="36" t="str">
        <f>IF(M164&lt;&gt;1,"",IF(R163&gt;=3,"前面连赢 3 笔以上","前面连赢 "&amp;R163&amp;" 笔"))</f>
        <v/>
      </c>
      <c r="U164" s="40" t="str">
        <f>IF(AND(M164=1,ISNUMBER(H164)),H164-G164,"")</f>
        <v/>
      </c>
      <c r="V164" s="41" t="e">
        <f>IF(M164=1,O164,NA())</f>
        <v>#N/A</v>
      </c>
      <c r="W164" s="41" t="e">
        <f>IF(M164=1,-Q164,NA())</f>
        <v>#N/A</v>
      </c>
    </row>
    <row r="165">
      <c r="A165" s="17" t="n"/>
      <c r="B165" s="23" t="n"/>
      <c r="C165" s="25" t="n"/>
      <c r="D165" s="25" t="n"/>
      <c r="E165" s="25" t="n"/>
      <c r="F165" s="25" t="n"/>
      <c r="G165" s="35" t="n"/>
      <c r="H165" s="35" t="n"/>
      <c r="I165" s="25" t="n"/>
      <c r="J165" s="25" t="n"/>
      <c r="K165" s="36" t="str">
        <f>IF(ISNUMBER(B165),"周"&amp;CHOOSE(WEEKDAY(B165,2),"一","二","三","四","五","六","日"),"")</f>
        <v/>
      </c>
      <c r="L165" s="37" t="str">
        <f>IF(ISNUMBER(B165),DATE(YEAR(B165),MONTH(B165),1),"")</f>
        <v/>
      </c>
      <c r="M165" s="38">
        <f>IF(AND(ISNUMBER(B165),ISNUMBER(G165)),IF(AND(OR(NOT(ISNUMBER('看板'!$C$4)),B165&gt;='看板'!$C$4),OR(NOT(ISNUMBER('看板'!$E$4)),B165&lt;='看板'!$E$4),OR('看板'!$C$5="",C165='看板'!$C$5),OR('看板'!$E$5="",D165='看板'!$E$5)),1,0),0)</f>
        <v>0</v>
      </c>
      <c r="N165" s="38" t="str">
        <f>IF(M165=1,COUNTIF(M$5:M165,1),"")</f>
        <v/>
      </c>
      <c r="O165" s="39" t="str">
        <f>IF(M165=1,SUMIF(M$5:M165,1,G$5:G165),"")</f>
        <v/>
      </c>
      <c r="P165" s="39" t="str">
        <f>IF(M165=1,MAX(0,MAX(O$5:O165)),"")</f>
        <v/>
      </c>
      <c r="Q165" s="40" t="str">
        <f>IF(M165=1,P165-O165,"")</f>
        <v/>
      </c>
      <c r="R165" s="38">
        <f>IF(M165=1,IF(G165&gt;0,R164+1,0),R164)</f>
        <v>0</v>
      </c>
      <c r="S165" s="38">
        <f>IF(M165=1,IF(G165&lt;0,S164+1,0),S164)</f>
        <v>0</v>
      </c>
      <c r="T165" s="36" t="str">
        <f>IF(M165&lt;&gt;1,"",IF(R164&gt;=3,"前面连赢 3 笔以上","前面连赢 "&amp;R164&amp;" 笔"))</f>
        <v/>
      </c>
      <c r="U165" s="40" t="str">
        <f>IF(AND(M165=1,ISNUMBER(H165)),H165-G165,"")</f>
        <v/>
      </c>
      <c r="V165" s="41" t="e">
        <f>IF(M165=1,O165,NA())</f>
        <v>#N/A</v>
      </c>
      <c r="W165" s="41" t="e">
        <f>IF(M165=1,-Q165,NA())</f>
        <v>#N/A</v>
      </c>
    </row>
    <row r="166">
      <c r="A166" s="17" t="n"/>
      <c r="B166" s="23" t="n"/>
      <c r="C166" s="25" t="n"/>
      <c r="D166" s="25" t="n"/>
      <c r="E166" s="25" t="n"/>
      <c r="F166" s="25" t="n"/>
      <c r="G166" s="35" t="n"/>
      <c r="H166" s="35" t="n"/>
      <c r="I166" s="25" t="n"/>
      <c r="J166" s="25" t="n"/>
      <c r="K166" s="36" t="str">
        <f>IF(ISNUMBER(B166),"周"&amp;CHOOSE(WEEKDAY(B166,2),"一","二","三","四","五","六","日"),"")</f>
        <v/>
      </c>
      <c r="L166" s="37" t="str">
        <f>IF(ISNUMBER(B166),DATE(YEAR(B166),MONTH(B166),1),"")</f>
        <v/>
      </c>
      <c r="M166" s="38">
        <f>IF(AND(ISNUMBER(B166),ISNUMBER(G166)),IF(AND(OR(NOT(ISNUMBER('看板'!$C$4)),B166&gt;='看板'!$C$4),OR(NOT(ISNUMBER('看板'!$E$4)),B166&lt;='看板'!$E$4),OR('看板'!$C$5="",C166='看板'!$C$5),OR('看板'!$E$5="",D166='看板'!$E$5)),1,0),0)</f>
        <v>0</v>
      </c>
      <c r="N166" s="38" t="str">
        <f>IF(M166=1,COUNTIF(M$5:M166,1),"")</f>
        <v/>
      </c>
      <c r="O166" s="39" t="str">
        <f>IF(M166=1,SUMIF(M$5:M166,1,G$5:G166),"")</f>
        <v/>
      </c>
      <c r="P166" s="39" t="str">
        <f>IF(M166=1,MAX(0,MAX(O$5:O166)),"")</f>
        <v/>
      </c>
      <c r="Q166" s="40" t="str">
        <f>IF(M166=1,P166-O166,"")</f>
        <v/>
      </c>
      <c r="R166" s="38">
        <f>IF(M166=1,IF(G166&gt;0,R165+1,0),R165)</f>
        <v>0</v>
      </c>
      <c r="S166" s="38">
        <f>IF(M166=1,IF(G166&lt;0,S165+1,0),S165)</f>
        <v>0</v>
      </c>
      <c r="T166" s="36" t="str">
        <f>IF(M166&lt;&gt;1,"",IF(R165&gt;=3,"前面连赢 3 笔以上","前面连赢 "&amp;R165&amp;" 笔"))</f>
        <v/>
      </c>
      <c r="U166" s="40" t="str">
        <f>IF(AND(M166=1,ISNUMBER(H166)),H166-G166,"")</f>
        <v/>
      </c>
      <c r="V166" s="41" t="e">
        <f>IF(M166=1,O166,NA())</f>
        <v>#N/A</v>
      </c>
      <c r="W166" s="41" t="e">
        <f>IF(M166=1,-Q166,NA())</f>
        <v>#N/A</v>
      </c>
    </row>
    <row r="167">
      <c r="A167" s="17" t="n"/>
      <c r="B167" s="23" t="n"/>
      <c r="C167" s="25" t="n"/>
      <c r="D167" s="25" t="n"/>
      <c r="E167" s="25" t="n"/>
      <c r="F167" s="25" t="n"/>
      <c r="G167" s="35" t="n"/>
      <c r="H167" s="35" t="n"/>
      <c r="I167" s="25" t="n"/>
      <c r="J167" s="25" t="n"/>
      <c r="K167" s="36" t="str">
        <f>IF(ISNUMBER(B167),"周"&amp;CHOOSE(WEEKDAY(B167,2),"一","二","三","四","五","六","日"),"")</f>
        <v/>
      </c>
      <c r="L167" s="37" t="str">
        <f>IF(ISNUMBER(B167),DATE(YEAR(B167),MONTH(B167),1),"")</f>
        <v/>
      </c>
      <c r="M167" s="38">
        <f>IF(AND(ISNUMBER(B167),ISNUMBER(G167)),IF(AND(OR(NOT(ISNUMBER('看板'!$C$4)),B167&gt;='看板'!$C$4),OR(NOT(ISNUMBER('看板'!$E$4)),B167&lt;='看板'!$E$4),OR('看板'!$C$5="",C167='看板'!$C$5),OR('看板'!$E$5="",D167='看板'!$E$5)),1,0),0)</f>
        <v>0</v>
      </c>
      <c r="N167" s="38" t="str">
        <f>IF(M167=1,COUNTIF(M$5:M167,1),"")</f>
        <v/>
      </c>
      <c r="O167" s="39" t="str">
        <f>IF(M167=1,SUMIF(M$5:M167,1,G$5:G167),"")</f>
        <v/>
      </c>
      <c r="P167" s="39" t="str">
        <f>IF(M167=1,MAX(0,MAX(O$5:O167)),"")</f>
        <v/>
      </c>
      <c r="Q167" s="40" t="str">
        <f>IF(M167=1,P167-O167,"")</f>
        <v/>
      </c>
      <c r="R167" s="38">
        <f>IF(M167=1,IF(G167&gt;0,R166+1,0),R166)</f>
        <v>0</v>
      </c>
      <c r="S167" s="38">
        <f>IF(M167=1,IF(G167&lt;0,S166+1,0),S166)</f>
        <v>0</v>
      </c>
      <c r="T167" s="36" t="str">
        <f>IF(M167&lt;&gt;1,"",IF(R166&gt;=3,"前面连赢 3 笔以上","前面连赢 "&amp;R166&amp;" 笔"))</f>
        <v/>
      </c>
      <c r="U167" s="40" t="str">
        <f>IF(AND(M167=1,ISNUMBER(H167)),H167-G167,"")</f>
        <v/>
      </c>
      <c r="V167" s="41" t="e">
        <f>IF(M167=1,O167,NA())</f>
        <v>#N/A</v>
      </c>
      <c r="W167" s="41" t="e">
        <f>IF(M167=1,-Q167,NA())</f>
        <v>#N/A</v>
      </c>
    </row>
    <row r="168">
      <c r="A168" s="17" t="n"/>
      <c r="B168" s="23" t="n"/>
      <c r="C168" s="25" t="n"/>
      <c r="D168" s="25" t="n"/>
      <c r="E168" s="25" t="n"/>
      <c r="F168" s="25" t="n"/>
      <c r="G168" s="35" t="n"/>
      <c r="H168" s="35" t="n"/>
      <c r="I168" s="25" t="n"/>
      <c r="J168" s="25" t="n"/>
      <c r="K168" s="36" t="str">
        <f>IF(ISNUMBER(B168),"周"&amp;CHOOSE(WEEKDAY(B168,2),"一","二","三","四","五","六","日"),"")</f>
        <v/>
      </c>
      <c r="L168" s="37" t="str">
        <f>IF(ISNUMBER(B168),DATE(YEAR(B168),MONTH(B168),1),"")</f>
        <v/>
      </c>
      <c r="M168" s="38">
        <f>IF(AND(ISNUMBER(B168),ISNUMBER(G168)),IF(AND(OR(NOT(ISNUMBER('看板'!$C$4)),B168&gt;='看板'!$C$4),OR(NOT(ISNUMBER('看板'!$E$4)),B168&lt;='看板'!$E$4),OR('看板'!$C$5="",C168='看板'!$C$5),OR('看板'!$E$5="",D168='看板'!$E$5)),1,0),0)</f>
        <v>0</v>
      </c>
      <c r="N168" s="38" t="str">
        <f>IF(M168=1,COUNTIF(M$5:M168,1),"")</f>
        <v/>
      </c>
      <c r="O168" s="39" t="str">
        <f>IF(M168=1,SUMIF(M$5:M168,1,G$5:G168),"")</f>
        <v/>
      </c>
      <c r="P168" s="39" t="str">
        <f>IF(M168=1,MAX(0,MAX(O$5:O168)),"")</f>
        <v/>
      </c>
      <c r="Q168" s="40" t="str">
        <f>IF(M168=1,P168-O168,"")</f>
        <v/>
      </c>
      <c r="R168" s="38">
        <f>IF(M168=1,IF(G168&gt;0,R167+1,0),R167)</f>
        <v>0</v>
      </c>
      <c r="S168" s="38">
        <f>IF(M168=1,IF(G168&lt;0,S167+1,0),S167)</f>
        <v>0</v>
      </c>
      <c r="T168" s="36" t="str">
        <f>IF(M168&lt;&gt;1,"",IF(R167&gt;=3,"前面连赢 3 笔以上","前面连赢 "&amp;R167&amp;" 笔"))</f>
        <v/>
      </c>
      <c r="U168" s="40" t="str">
        <f>IF(AND(M168=1,ISNUMBER(H168)),H168-G168,"")</f>
        <v/>
      </c>
      <c r="V168" s="41" t="e">
        <f>IF(M168=1,O168,NA())</f>
        <v>#N/A</v>
      </c>
      <c r="W168" s="41" t="e">
        <f>IF(M168=1,-Q168,NA())</f>
        <v>#N/A</v>
      </c>
    </row>
    <row r="169">
      <c r="A169" s="17" t="n"/>
      <c r="B169" s="23" t="n"/>
      <c r="C169" s="25" t="n"/>
      <c r="D169" s="25" t="n"/>
      <c r="E169" s="25" t="n"/>
      <c r="F169" s="25" t="n"/>
      <c r="G169" s="35" t="n"/>
      <c r="H169" s="35" t="n"/>
      <c r="I169" s="25" t="n"/>
      <c r="J169" s="25" t="n"/>
      <c r="K169" s="36" t="str">
        <f>IF(ISNUMBER(B169),"周"&amp;CHOOSE(WEEKDAY(B169,2),"一","二","三","四","五","六","日"),"")</f>
        <v/>
      </c>
      <c r="L169" s="37" t="str">
        <f>IF(ISNUMBER(B169),DATE(YEAR(B169),MONTH(B169),1),"")</f>
        <v/>
      </c>
      <c r="M169" s="38">
        <f>IF(AND(ISNUMBER(B169),ISNUMBER(G169)),IF(AND(OR(NOT(ISNUMBER('看板'!$C$4)),B169&gt;='看板'!$C$4),OR(NOT(ISNUMBER('看板'!$E$4)),B169&lt;='看板'!$E$4),OR('看板'!$C$5="",C169='看板'!$C$5),OR('看板'!$E$5="",D169='看板'!$E$5)),1,0),0)</f>
        <v>0</v>
      </c>
      <c r="N169" s="38" t="str">
        <f>IF(M169=1,COUNTIF(M$5:M169,1),"")</f>
        <v/>
      </c>
      <c r="O169" s="39" t="str">
        <f>IF(M169=1,SUMIF(M$5:M169,1,G$5:G169),"")</f>
        <v/>
      </c>
      <c r="P169" s="39" t="str">
        <f>IF(M169=1,MAX(0,MAX(O$5:O169)),"")</f>
        <v/>
      </c>
      <c r="Q169" s="40" t="str">
        <f>IF(M169=1,P169-O169,"")</f>
        <v/>
      </c>
      <c r="R169" s="38">
        <f>IF(M169=1,IF(G169&gt;0,R168+1,0),R168)</f>
        <v>0</v>
      </c>
      <c r="S169" s="38">
        <f>IF(M169=1,IF(G169&lt;0,S168+1,0),S168)</f>
        <v>0</v>
      </c>
      <c r="T169" s="36" t="str">
        <f>IF(M169&lt;&gt;1,"",IF(R168&gt;=3,"前面连赢 3 笔以上","前面连赢 "&amp;R168&amp;" 笔"))</f>
        <v/>
      </c>
      <c r="U169" s="40" t="str">
        <f>IF(AND(M169=1,ISNUMBER(H169)),H169-G169,"")</f>
        <v/>
      </c>
      <c r="V169" s="41" t="e">
        <f>IF(M169=1,O169,NA())</f>
        <v>#N/A</v>
      </c>
      <c r="W169" s="41" t="e">
        <f>IF(M169=1,-Q169,NA())</f>
        <v>#N/A</v>
      </c>
    </row>
    <row r="170">
      <c r="A170" s="17" t="n"/>
      <c r="B170" s="23" t="n"/>
      <c r="C170" s="25" t="n"/>
      <c r="D170" s="25" t="n"/>
      <c r="E170" s="25" t="n"/>
      <c r="F170" s="25" t="n"/>
      <c r="G170" s="35" t="n"/>
      <c r="H170" s="35" t="n"/>
      <c r="I170" s="25" t="n"/>
      <c r="J170" s="25" t="n"/>
      <c r="K170" s="36" t="str">
        <f>IF(ISNUMBER(B170),"周"&amp;CHOOSE(WEEKDAY(B170,2),"一","二","三","四","五","六","日"),"")</f>
        <v/>
      </c>
      <c r="L170" s="37" t="str">
        <f>IF(ISNUMBER(B170),DATE(YEAR(B170),MONTH(B170),1),"")</f>
        <v/>
      </c>
      <c r="M170" s="38">
        <f>IF(AND(ISNUMBER(B170),ISNUMBER(G170)),IF(AND(OR(NOT(ISNUMBER('看板'!$C$4)),B170&gt;='看板'!$C$4),OR(NOT(ISNUMBER('看板'!$E$4)),B170&lt;='看板'!$E$4),OR('看板'!$C$5="",C170='看板'!$C$5),OR('看板'!$E$5="",D170='看板'!$E$5)),1,0),0)</f>
        <v>0</v>
      </c>
      <c r="N170" s="38" t="str">
        <f>IF(M170=1,COUNTIF(M$5:M170,1),"")</f>
        <v/>
      </c>
      <c r="O170" s="39" t="str">
        <f>IF(M170=1,SUMIF(M$5:M170,1,G$5:G170),"")</f>
        <v/>
      </c>
      <c r="P170" s="39" t="str">
        <f>IF(M170=1,MAX(0,MAX(O$5:O170)),"")</f>
        <v/>
      </c>
      <c r="Q170" s="40" t="str">
        <f>IF(M170=1,P170-O170,"")</f>
        <v/>
      </c>
      <c r="R170" s="38">
        <f>IF(M170=1,IF(G170&gt;0,R169+1,0),R169)</f>
        <v>0</v>
      </c>
      <c r="S170" s="38">
        <f>IF(M170=1,IF(G170&lt;0,S169+1,0),S169)</f>
        <v>0</v>
      </c>
      <c r="T170" s="36" t="str">
        <f>IF(M170&lt;&gt;1,"",IF(R169&gt;=3,"前面连赢 3 笔以上","前面连赢 "&amp;R169&amp;" 笔"))</f>
        <v/>
      </c>
      <c r="U170" s="40" t="str">
        <f>IF(AND(M170=1,ISNUMBER(H170)),H170-G170,"")</f>
        <v/>
      </c>
      <c r="V170" s="41" t="e">
        <f>IF(M170=1,O170,NA())</f>
        <v>#N/A</v>
      </c>
      <c r="W170" s="41" t="e">
        <f>IF(M170=1,-Q170,NA())</f>
        <v>#N/A</v>
      </c>
    </row>
    <row r="171">
      <c r="A171" s="17" t="n"/>
      <c r="B171" s="23" t="n"/>
      <c r="C171" s="25" t="n"/>
      <c r="D171" s="25" t="n"/>
      <c r="E171" s="25" t="n"/>
      <c r="F171" s="25" t="n"/>
      <c r="G171" s="35" t="n"/>
      <c r="H171" s="35" t="n"/>
      <c r="I171" s="25" t="n"/>
      <c r="J171" s="25" t="n"/>
      <c r="K171" s="36" t="str">
        <f>IF(ISNUMBER(B171),"周"&amp;CHOOSE(WEEKDAY(B171,2),"一","二","三","四","五","六","日"),"")</f>
        <v/>
      </c>
      <c r="L171" s="37" t="str">
        <f>IF(ISNUMBER(B171),DATE(YEAR(B171),MONTH(B171),1),"")</f>
        <v/>
      </c>
      <c r="M171" s="38">
        <f>IF(AND(ISNUMBER(B171),ISNUMBER(G171)),IF(AND(OR(NOT(ISNUMBER('看板'!$C$4)),B171&gt;='看板'!$C$4),OR(NOT(ISNUMBER('看板'!$E$4)),B171&lt;='看板'!$E$4),OR('看板'!$C$5="",C171='看板'!$C$5),OR('看板'!$E$5="",D171='看板'!$E$5)),1,0),0)</f>
        <v>0</v>
      </c>
      <c r="N171" s="38" t="str">
        <f>IF(M171=1,COUNTIF(M$5:M171,1),"")</f>
        <v/>
      </c>
      <c r="O171" s="39" t="str">
        <f>IF(M171=1,SUMIF(M$5:M171,1,G$5:G171),"")</f>
        <v/>
      </c>
      <c r="P171" s="39" t="str">
        <f>IF(M171=1,MAX(0,MAX(O$5:O171)),"")</f>
        <v/>
      </c>
      <c r="Q171" s="40" t="str">
        <f>IF(M171=1,P171-O171,"")</f>
        <v/>
      </c>
      <c r="R171" s="38">
        <f>IF(M171=1,IF(G171&gt;0,R170+1,0),R170)</f>
        <v>0</v>
      </c>
      <c r="S171" s="38">
        <f>IF(M171=1,IF(G171&lt;0,S170+1,0),S170)</f>
        <v>0</v>
      </c>
      <c r="T171" s="36" t="str">
        <f>IF(M171&lt;&gt;1,"",IF(R170&gt;=3,"前面连赢 3 笔以上","前面连赢 "&amp;R170&amp;" 笔"))</f>
        <v/>
      </c>
      <c r="U171" s="40" t="str">
        <f>IF(AND(M171=1,ISNUMBER(H171)),H171-G171,"")</f>
        <v/>
      </c>
      <c r="V171" s="41" t="e">
        <f>IF(M171=1,O171,NA())</f>
        <v>#N/A</v>
      </c>
      <c r="W171" s="41" t="e">
        <f>IF(M171=1,-Q171,NA())</f>
        <v>#N/A</v>
      </c>
    </row>
    <row r="172">
      <c r="A172" s="17" t="n"/>
      <c r="B172" s="23" t="n"/>
      <c r="C172" s="25" t="n"/>
      <c r="D172" s="25" t="n"/>
      <c r="E172" s="25" t="n"/>
      <c r="F172" s="25" t="n"/>
      <c r="G172" s="35" t="n"/>
      <c r="H172" s="35" t="n"/>
      <c r="I172" s="25" t="n"/>
      <c r="J172" s="25" t="n"/>
      <c r="K172" s="36" t="str">
        <f>IF(ISNUMBER(B172),"周"&amp;CHOOSE(WEEKDAY(B172,2),"一","二","三","四","五","六","日"),"")</f>
        <v/>
      </c>
      <c r="L172" s="37" t="str">
        <f>IF(ISNUMBER(B172),DATE(YEAR(B172),MONTH(B172),1),"")</f>
        <v/>
      </c>
      <c r="M172" s="38">
        <f>IF(AND(ISNUMBER(B172),ISNUMBER(G172)),IF(AND(OR(NOT(ISNUMBER('看板'!$C$4)),B172&gt;='看板'!$C$4),OR(NOT(ISNUMBER('看板'!$E$4)),B172&lt;='看板'!$E$4),OR('看板'!$C$5="",C172='看板'!$C$5),OR('看板'!$E$5="",D172='看板'!$E$5)),1,0),0)</f>
        <v>0</v>
      </c>
      <c r="N172" s="38" t="str">
        <f>IF(M172=1,COUNTIF(M$5:M172,1),"")</f>
        <v/>
      </c>
      <c r="O172" s="39" t="str">
        <f>IF(M172=1,SUMIF(M$5:M172,1,G$5:G172),"")</f>
        <v/>
      </c>
      <c r="P172" s="39" t="str">
        <f>IF(M172=1,MAX(0,MAX(O$5:O172)),"")</f>
        <v/>
      </c>
      <c r="Q172" s="40" t="str">
        <f>IF(M172=1,P172-O172,"")</f>
        <v/>
      </c>
      <c r="R172" s="38">
        <f>IF(M172=1,IF(G172&gt;0,R171+1,0),R171)</f>
        <v>0</v>
      </c>
      <c r="S172" s="38">
        <f>IF(M172=1,IF(G172&lt;0,S171+1,0),S171)</f>
        <v>0</v>
      </c>
      <c r="T172" s="36" t="str">
        <f>IF(M172&lt;&gt;1,"",IF(R171&gt;=3,"前面连赢 3 笔以上","前面连赢 "&amp;R171&amp;" 笔"))</f>
        <v/>
      </c>
      <c r="U172" s="40" t="str">
        <f>IF(AND(M172=1,ISNUMBER(H172)),H172-G172,"")</f>
        <v/>
      </c>
      <c r="V172" s="41" t="e">
        <f>IF(M172=1,O172,NA())</f>
        <v>#N/A</v>
      </c>
      <c r="W172" s="41" t="e">
        <f>IF(M172=1,-Q172,NA())</f>
        <v>#N/A</v>
      </c>
    </row>
    <row r="173">
      <c r="A173" s="17" t="n"/>
      <c r="B173" s="23" t="n"/>
      <c r="C173" s="25" t="n"/>
      <c r="D173" s="25" t="n"/>
      <c r="E173" s="25" t="n"/>
      <c r="F173" s="25" t="n"/>
      <c r="G173" s="35" t="n"/>
      <c r="H173" s="35" t="n"/>
      <c r="I173" s="25" t="n"/>
      <c r="J173" s="25" t="n"/>
      <c r="K173" s="36" t="str">
        <f>IF(ISNUMBER(B173),"周"&amp;CHOOSE(WEEKDAY(B173,2),"一","二","三","四","五","六","日"),"")</f>
        <v/>
      </c>
      <c r="L173" s="37" t="str">
        <f>IF(ISNUMBER(B173),DATE(YEAR(B173),MONTH(B173),1),"")</f>
        <v/>
      </c>
      <c r="M173" s="38">
        <f>IF(AND(ISNUMBER(B173),ISNUMBER(G173)),IF(AND(OR(NOT(ISNUMBER('看板'!$C$4)),B173&gt;='看板'!$C$4),OR(NOT(ISNUMBER('看板'!$E$4)),B173&lt;='看板'!$E$4),OR('看板'!$C$5="",C173='看板'!$C$5),OR('看板'!$E$5="",D173='看板'!$E$5)),1,0),0)</f>
        <v>0</v>
      </c>
      <c r="N173" s="38" t="str">
        <f>IF(M173=1,COUNTIF(M$5:M173,1),"")</f>
        <v/>
      </c>
      <c r="O173" s="39" t="str">
        <f>IF(M173=1,SUMIF(M$5:M173,1,G$5:G173),"")</f>
        <v/>
      </c>
      <c r="P173" s="39" t="str">
        <f>IF(M173=1,MAX(0,MAX(O$5:O173)),"")</f>
        <v/>
      </c>
      <c r="Q173" s="40" t="str">
        <f>IF(M173=1,P173-O173,"")</f>
        <v/>
      </c>
      <c r="R173" s="38">
        <f>IF(M173=1,IF(G173&gt;0,R172+1,0),R172)</f>
        <v>0</v>
      </c>
      <c r="S173" s="38">
        <f>IF(M173=1,IF(G173&lt;0,S172+1,0),S172)</f>
        <v>0</v>
      </c>
      <c r="T173" s="36" t="str">
        <f>IF(M173&lt;&gt;1,"",IF(R172&gt;=3,"前面连赢 3 笔以上","前面连赢 "&amp;R172&amp;" 笔"))</f>
        <v/>
      </c>
      <c r="U173" s="40" t="str">
        <f>IF(AND(M173=1,ISNUMBER(H173)),H173-G173,"")</f>
        <v/>
      </c>
      <c r="V173" s="41" t="e">
        <f>IF(M173=1,O173,NA())</f>
        <v>#N/A</v>
      </c>
      <c r="W173" s="41" t="e">
        <f>IF(M173=1,-Q173,NA())</f>
        <v>#N/A</v>
      </c>
    </row>
    <row r="174">
      <c r="A174" s="17" t="n"/>
      <c r="B174" s="23" t="n"/>
      <c r="C174" s="25" t="n"/>
      <c r="D174" s="25" t="n"/>
      <c r="E174" s="25" t="n"/>
      <c r="F174" s="25" t="n"/>
      <c r="G174" s="35" t="n"/>
      <c r="H174" s="35" t="n"/>
      <c r="I174" s="25" t="n"/>
      <c r="J174" s="25" t="n"/>
      <c r="K174" s="36" t="str">
        <f>IF(ISNUMBER(B174),"周"&amp;CHOOSE(WEEKDAY(B174,2),"一","二","三","四","五","六","日"),"")</f>
        <v/>
      </c>
      <c r="L174" s="37" t="str">
        <f>IF(ISNUMBER(B174),DATE(YEAR(B174),MONTH(B174),1),"")</f>
        <v/>
      </c>
      <c r="M174" s="38">
        <f>IF(AND(ISNUMBER(B174),ISNUMBER(G174)),IF(AND(OR(NOT(ISNUMBER('看板'!$C$4)),B174&gt;='看板'!$C$4),OR(NOT(ISNUMBER('看板'!$E$4)),B174&lt;='看板'!$E$4),OR('看板'!$C$5="",C174='看板'!$C$5),OR('看板'!$E$5="",D174='看板'!$E$5)),1,0),0)</f>
        <v>0</v>
      </c>
      <c r="N174" s="38" t="str">
        <f>IF(M174=1,COUNTIF(M$5:M174,1),"")</f>
        <v/>
      </c>
      <c r="O174" s="39" t="str">
        <f>IF(M174=1,SUMIF(M$5:M174,1,G$5:G174),"")</f>
        <v/>
      </c>
      <c r="P174" s="39" t="str">
        <f>IF(M174=1,MAX(0,MAX(O$5:O174)),"")</f>
        <v/>
      </c>
      <c r="Q174" s="40" t="str">
        <f>IF(M174=1,P174-O174,"")</f>
        <v/>
      </c>
      <c r="R174" s="38">
        <f>IF(M174=1,IF(G174&gt;0,R173+1,0),R173)</f>
        <v>0</v>
      </c>
      <c r="S174" s="38">
        <f>IF(M174=1,IF(G174&lt;0,S173+1,0),S173)</f>
        <v>0</v>
      </c>
      <c r="T174" s="36" t="str">
        <f>IF(M174&lt;&gt;1,"",IF(R173&gt;=3,"前面连赢 3 笔以上","前面连赢 "&amp;R173&amp;" 笔"))</f>
        <v/>
      </c>
      <c r="U174" s="40" t="str">
        <f>IF(AND(M174=1,ISNUMBER(H174)),H174-G174,"")</f>
        <v/>
      </c>
      <c r="V174" s="41" t="e">
        <f>IF(M174=1,O174,NA())</f>
        <v>#N/A</v>
      </c>
      <c r="W174" s="41" t="e">
        <f>IF(M174=1,-Q174,NA())</f>
        <v>#N/A</v>
      </c>
    </row>
    <row r="175">
      <c r="A175" s="17" t="n"/>
      <c r="B175" s="23" t="n"/>
      <c r="C175" s="25" t="n"/>
      <c r="D175" s="25" t="n"/>
      <c r="E175" s="25" t="n"/>
      <c r="F175" s="25" t="n"/>
      <c r="G175" s="35" t="n"/>
      <c r="H175" s="35" t="n"/>
      <c r="I175" s="25" t="n"/>
      <c r="J175" s="25" t="n"/>
      <c r="K175" s="36" t="str">
        <f>IF(ISNUMBER(B175),"周"&amp;CHOOSE(WEEKDAY(B175,2),"一","二","三","四","五","六","日"),"")</f>
        <v/>
      </c>
      <c r="L175" s="37" t="str">
        <f>IF(ISNUMBER(B175),DATE(YEAR(B175),MONTH(B175),1),"")</f>
        <v/>
      </c>
      <c r="M175" s="38">
        <f>IF(AND(ISNUMBER(B175),ISNUMBER(G175)),IF(AND(OR(NOT(ISNUMBER('看板'!$C$4)),B175&gt;='看板'!$C$4),OR(NOT(ISNUMBER('看板'!$E$4)),B175&lt;='看板'!$E$4),OR('看板'!$C$5="",C175='看板'!$C$5),OR('看板'!$E$5="",D175='看板'!$E$5)),1,0),0)</f>
        <v>0</v>
      </c>
      <c r="N175" s="38" t="str">
        <f>IF(M175=1,COUNTIF(M$5:M175,1),"")</f>
        <v/>
      </c>
      <c r="O175" s="39" t="str">
        <f>IF(M175=1,SUMIF(M$5:M175,1,G$5:G175),"")</f>
        <v/>
      </c>
      <c r="P175" s="39" t="str">
        <f>IF(M175=1,MAX(0,MAX(O$5:O175)),"")</f>
        <v/>
      </c>
      <c r="Q175" s="40" t="str">
        <f>IF(M175=1,P175-O175,"")</f>
        <v/>
      </c>
      <c r="R175" s="38">
        <f>IF(M175=1,IF(G175&gt;0,R174+1,0),R174)</f>
        <v>0</v>
      </c>
      <c r="S175" s="38">
        <f>IF(M175=1,IF(G175&lt;0,S174+1,0),S174)</f>
        <v>0</v>
      </c>
      <c r="T175" s="36" t="str">
        <f>IF(M175&lt;&gt;1,"",IF(R174&gt;=3,"前面连赢 3 笔以上","前面连赢 "&amp;R174&amp;" 笔"))</f>
        <v/>
      </c>
      <c r="U175" s="40" t="str">
        <f>IF(AND(M175=1,ISNUMBER(H175)),H175-G175,"")</f>
        <v/>
      </c>
      <c r="V175" s="41" t="e">
        <f>IF(M175=1,O175,NA())</f>
        <v>#N/A</v>
      </c>
      <c r="W175" s="41" t="e">
        <f>IF(M175=1,-Q175,NA())</f>
        <v>#N/A</v>
      </c>
    </row>
    <row r="176">
      <c r="A176" s="17" t="n"/>
      <c r="B176" s="23" t="n"/>
      <c r="C176" s="25" t="n"/>
      <c r="D176" s="25" t="n"/>
      <c r="E176" s="25" t="n"/>
      <c r="F176" s="25" t="n"/>
      <c r="G176" s="35" t="n"/>
      <c r="H176" s="35" t="n"/>
      <c r="I176" s="25" t="n"/>
      <c r="J176" s="25" t="n"/>
      <c r="K176" s="36" t="str">
        <f>IF(ISNUMBER(B176),"周"&amp;CHOOSE(WEEKDAY(B176,2),"一","二","三","四","五","六","日"),"")</f>
        <v/>
      </c>
      <c r="L176" s="37" t="str">
        <f>IF(ISNUMBER(B176),DATE(YEAR(B176),MONTH(B176),1),"")</f>
        <v/>
      </c>
      <c r="M176" s="38">
        <f>IF(AND(ISNUMBER(B176),ISNUMBER(G176)),IF(AND(OR(NOT(ISNUMBER('看板'!$C$4)),B176&gt;='看板'!$C$4),OR(NOT(ISNUMBER('看板'!$E$4)),B176&lt;='看板'!$E$4),OR('看板'!$C$5="",C176='看板'!$C$5),OR('看板'!$E$5="",D176='看板'!$E$5)),1,0),0)</f>
        <v>0</v>
      </c>
      <c r="N176" s="38" t="str">
        <f>IF(M176=1,COUNTIF(M$5:M176,1),"")</f>
        <v/>
      </c>
      <c r="O176" s="39" t="str">
        <f>IF(M176=1,SUMIF(M$5:M176,1,G$5:G176),"")</f>
        <v/>
      </c>
      <c r="P176" s="39" t="str">
        <f>IF(M176=1,MAX(0,MAX(O$5:O176)),"")</f>
        <v/>
      </c>
      <c r="Q176" s="40" t="str">
        <f>IF(M176=1,P176-O176,"")</f>
        <v/>
      </c>
      <c r="R176" s="38">
        <f>IF(M176=1,IF(G176&gt;0,R175+1,0),R175)</f>
        <v>0</v>
      </c>
      <c r="S176" s="38">
        <f>IF(M176=1,IF(G176&lt;0,S175+1,0),S175)</f>
        <v>0</v>
      </c>
      <c r="T176" s="36" t="str">
        <f>IF(M176&lt;&gt;1,"",IF(R175&gt;=3,"前面连赢 3 笔以上","前面连赢 "&amp;R175&amp;" 笔"))</f>
        <v/>
      </c>
      <c r="U176" s="40" t="str">
        <f>IF(AND(M176=1,ISNUMBER(H176)),H176-G176,"")</f>
        <v/>
      </c>
      <c r="V176" s="41" t="e">
        <f>IF(M176=1,O176,NA())</f>
        <v>#N/A</v>
      </c>
      <c r="W176" s="41" t="e">
        <f>IF(M176=1,-Q176,NA())</f>
        <v>#N/A</v>
      </c>
    </row>
    <row r="177">
      <c r="A177" s="17" t="n"/>
      <c r="B177" s="23" t="n"/>
      <c r="C177" s="25" t="n"/>
      <c r="D177" s="25" t="n"/>
      <c r="E177" s="25" t="n"/>
      <c r="F177" s="25" t="n"/>
      <c r="G177" s="35" t="n"/>
      <c r="H177" s="35" t="n"/>
      <c r="I177" s="25" t="n"/>
      <c r="J177" s="25" t="n"/>
      <c r="K177" s="36" t="str">
        <f>IF(ISNUMBER(B177),"周"&amp;CHOOSE(WEEKDAY(B177,2),"一","二","三","四","五","六","日"),"")</f>
        <v/>
      </c>
      <c r="L177" s="37" t="str">
        <f>IF(ISNUMBER(B177),DATE(YEAR(B177),MONTH(B177),1),"")</f>
        <v/>
      </c>
      <c r="M177" s="38">
        <f>IF(AND(ISNUMBER(B177),ISNUMBER(G177)),IF(AND(OR(NOT(ISNUMBER('看板'!$C$4)),B177&gt;='看板'!$C$4),OR(NOT(ISNUMBER('看板'!$E$4)),B177&lt;='看板'!$E$4),OR('看板'!$C$5="",C177='看板'!$C$5),OR('看板'!$E$5="",D177='看板'!$E$5)),1,0),0)</f>
        <v>0</v>
      </c>
      <c r="N177" s="38" t="str">
        <f>IF(M177=1,COUNTIF(M$5:M177,1),"")</f>
        <v/>
      </c>
      <c r="O177" s="39" t="str">
        <f>IF(M177=1,SUMIF(M$5:M177,1,G$5:G177),"")</f>
        <v/>
      </c>
      <c r="P177" s="39" t="str">
        <f>IF(M177=1,MAX(0,MAX(O$5:O177)),"")</f>
        <v/>
      </c>
      <c r="Q177" s="40" t="str">
        <f>IF(M177=1,P177-O177,"")</f>
        <v/>
      </c>
      <c r="R177" s="38">
        <f>IF(M177=1,IF(G177&gt;0,R176+1,0),R176)</f>
        <v>0</v>
      </c>
      <c r="S177" s="38">
        <f>IF(M177=1,IF(G177&lt;0,S176+1,0),S176)</f>
        <v>0</v>
      </c>
      <c r="T177" s="36" t="str">
        <f>IF(M177&lt;&gt;1,"",IF(R176&gt;=3,"前面连赢 3 笔以上","前面连赢 "&amp;R176&amp;" 笔"))</f>
        <v/>
      </c>
      <c r="U177" s="40" t="str">
        <f>IF(AND(M177=1,ISNUMBER(H177)),H177-G177,"")</f>
        <v/>
      </c>
      <c r="V177" s="41" t="e">
        <f>IF(M177=1,O177,NA())</f>
        <v>#N/A</v>
      </c>
      <c r="W177" s="41" t="e">
        <f>IF(M177=1,-Q177,NA())</f>
        <v>#N/A</v>
      </c>
    </row>
    <row r="178">
      <c r="A178" s="17" t="n"/>
      <c r="B178" s="23" t="n"/>
      <c r="C178" s="25" t="n"/>
      <c r="D178" s="25" t="n"/>
      <c r="E178" s="25" t="n"/>
      <c r="F178" s="25" t="n"/>
      <c r="G178" s="35" t="n"/>
      <c r="H178" s="35" t="n"/>
      <c r="I178" s="25" t="n"/>
      <c r="J178" s="25" t="n"/>
      <c r="K178" s="36" t="str">
        <f>IF(ISNUMBER(B178),"周"&amp;CHOOSE(WEEKDAY(B178,2),"一","二","三","四","五","六","日"),"")</f>
        <v/>
      </c>
      <c r="L178" s="37" t="str">
        <f>IF(ISNUMBER(B178),DATE(YEAR(B178),MONTH(B178),1),"")</f>
        <v/>
      </c>
      <c r="M178" s="38">
        <f>IF(AND(ISNUMBER(B178),ISNUMBER(G178)),IF(AND(OR(NOT(ISNUMBER('看板'!$C$4)),B178&gt;='看板'!$C$4),OR(NOT(ISNUMBER('看板'!$E$4)),B178&lt;='看板'!$E$4),OR('看板'!$C$5="",C178='看板'!$C$5),OR('看板'!$E$5="",D178='看板'!$E$5)),1,0),0)</f>
        <v>0</v>
      </c>
      <c r="N178" s="38" t="str">
        <f>IF(M178=1,COUNTIF(M$5:M178,1),"")</f>
        <v/>
      </c>
      <c r="O178" s="39" t="str">
        <f>IF(M178=1,SUMIF(M$5:M178,1,G$5:G178),"")</f>
        <v/>
      </c>
      <c r="P178" s="39" t="str">
        <f>IF(M178=1,MAX(0,MAX(O$5:O178)),"")</f>
        <v/>
      </c>
      <c r="Q178" s="40" t="str">
        <f>IF(M178=1,P178-O178,"")</f>
        <v/>
      </c>
      <c r="R178" s="38">
        <f>IF(M178=1,IF(G178&gt;0,R177+1,0),R177)</f>
        <v>0</v>
      </c>
      <c r="S178" s="38">
        <f>IF(M178=1,IF(G178&lt;0,S177+1,0),S177)</f>
        <v>0</v>
      </c>
      <c r="T178" s="36" t="str">
        <f>IF(M178&lt;&gt;1,"",IF(R177&gt;=3,"前面连赢 3 笔以上","前面连赢 "&amp;R177&amp;" 笔"))</f>
        <v/>
      </c>
      <c r="U178" s="40" t="str">
        <f>IF(AND(M178=1,ISNUMBER(H178)),H178-G178,"")</f>
        <v/>
      </c>
      <c r="V178" s="41" t="e">
        <f>IF(M178=1,O178,NA())</f>
        <v>#N/A</v>
      </c>
      <c r="W178" s="41" t="e">
        <f>IF(M178=1,-Q178,NA())</f>
        <v>#N/A</v>
      </c>
    </row>
    <row r="179">
      <c r="A179" s="17" t="n"/>
      <c r="B179" s="23" t="n"/>
      <c r="C179" s="25" t="n"/>
      <c r="D179" s="25" t="n"/>
      <c r="E179" s="25" t="n"/>
      <c r="F179" s="25" t="n"/>
      <c r="G179" s="35" t="n"/>
      <c r="H179" s="35" t="n"/>
      <c r="I179" s="25" t="n"/>
      <c r="J179" s="25" t="n"/>
      <c r="K179" s="36" t="str">
        <f>IF(ISNUMBER(B179),"周"&amp;CHOOSE(WEEKDAY(B179,2),"一","二","三","四","五","六","日"),"")</f>
        <v/>
      </c>
      <c r="L179" s="37" t="str">
        <f>IF(ISNUMBER(B179),DATE(YEAR(B179),MONTH(B179),1),"")</f>
        <v/>
      </c>
      <c r="M179" s="38">
        <f>IF(AND(ISNUMBER(B179),ISNUMBER(G179)),IF(AND(OR(NOT(ISNUMBER('看板'!$C$4)),B179&gt;='看板'!$C$4),OR(NOT(ISNUMBER('看板'!$E$4)),B179&lt;='看板'!$E$4),OR('看板'!$C$5="",C179='看板'!$C$5),OR('看板'!$E$5="",D179='看板'!$E$5)),1,0),0)</f>
        <v>0</v>
      </c>
      <c r="N179" s="38" t="str">
        <f>IF(M179=1,COUNTIF(M$5:M179,1),"")</f>
        <v/>
      </c>
      <c r="O179" s="39" t="str">
        <f>IF(M179=1,SUMIF(M$5:M179,1,G$5:G179),"")</f>
        <v/>
      </c>
      <c r="P179" s="39" t="str">
        <f>IF(M179=1,MAX(0,MAX(O$5:O179)),"")</f>
        <v/>
      </c>
      <c r="Q179" s="40" t="str">
        <f>IF(M179=1,P179-O179,"")</f>
        <v/>
      </c>
      <c r="R179" s="38">
        <f>IF(M179=1,IF(G179&gt;0,R178+1,0),R178)</f>
        <v>0</v>
      </c>
      <c r="S179" s="38">
        <f>IF(M179=1,IF(G179&lt;0,S178+1,0),S178)</f>
        <v>0</v>
      </c>
      <c r="T179" s="36" t="str">
        <f>IF(M179&lt;&gt;1,"",IF(R178&gt;=3,"前面连赢 3 笔以上","前面连赢 "&amp;R178&amp;" 笔"))</f>
        <v/>
      </c>
      <c r="U179" s="40" t="str">
        <f>IF(AND(M179=1,ISNUMBER(H179)),H179-G179,"")</f>
        <v/>
      </c>
      <c r="V179" s="41" t="e">
        <f>IF(M179=1,O179,NA())</f>
        <v>#N/A</v>
      </c>
      <c r="W179" s="41" t="e">
        <f>IF(M179=1,-Q179,NA())</f>
        <v>#N/A</v>
      </c>
    </row>
    <row r="180">
      <c r="A180" s="17" t="n"/>
      <c r="B180" s="23" t="n"/>
      <c r="C180" s="25" t="n"/>
      <c r="D180" s="25" t="n"/>
      <c r="E180" s="25" t="n"/>
      <c r="F180" s="25" t="n"/>
      <c r="G180" s="35" t="n"/>
      <c r="H180" s="35" t="n"/>
      <c r="I180" s="25" t="n"/>
      <c r="J180" s="25" t="n"/>
      <c r="K180" s="36" t="str">
        <f>IF(ISNUMBER(B180),"周"&amp;CHOOSE(WEEKDAY(B180,2),"一","二","三","四","五","六","日"),"")</f>
        <v/>
      </c>
      <c r="L180" s="37" t="str">
        <f>IF(ISNUMBER(B180),DATE(YEAR(B180),MONTH(B180),1),"")</f>
        <v/>
      </c>
      <c r="M180" s="38">
        <f>IF(AND(ISNUMBER(B180),ISNUMBER(G180)),IF(AND(OR(NOT(ISNUMBER('看板'!$C$4)),B180&gt;='看板'!$C$4),OR(NOT(ISNUMBER('看板'!$E$4)),B180&lt;='看板'!$E$4),OR('看板'!$C$5="",C180='看板'!$C$5),OR('看板'!$E$5="",D180='看板'!$E$5)),1,0),0)</f>
        <v>0</v>
      </c>
      <c r="N180" s="38" t="str">
        <f>IF(M180=1,COUNTIF(M$5:M180,1),"")</f>
        <v/>
      </c>
      <c r="O180" s="39" t="str">
        <f>IF(M180=1,SUMIF(M$5:M180,1,G$5:G180),"")</f>
        <v/>
      </c>
      <c r="P180" s="39" t="str">
        <f>IF(M180=1,MAX(0,MAX(O$5:O180)),"")</f>
        <v/>
      </c>
      <c r="Q180" s="40" t="str">
        <f>IF(M180=1,P180-O180,"")</f>
        <v/>
      </c>
      <c r="R180" s="38">
        <f>IF(M180=1,IF(G180&gt;0,R179+1,0),R179)</f>
        <v>0</v>
      </c>
      <c r="S180" s="38">
        <f>IF(M180=1,IF(G180&lt;0,S179+1,0),S179)</f>
        <v>0</v>
      </c>
      <c r="T180" s="36" t="str">
        <f>IF(M180&lt;&gt;1,"",IF(R179&gt;=3,"前面连赢 3 笔以上","前面连赢 "&amp;R179&amp;" 笔"))</f>
        <v/>
      </c>
      <c r="U180" s="40" t="str">
        <f>IF(AND(M180=1,ISNUMBER(H180)),H180-G180,"")</f>
        <v/>
      </c>
      <c r="V180" s="41" t="e">
        <f>IF(M180=1,O180,NA())</f>
        <v>#N/A</v>
      </c>
      <c r="W180" s="41" t="e">
        <f>IF(M180=1,-Q180,NA())</f>
        <v>#N/A</v>
      </c>
    </row>
    <row r="181">
      <c r="A181" s="17" t="n"/>
      <c r="B181" s="23" t="n"/>
      <c r="C181" s="25" t="n"/>
      <c r="D181" s="25" t="n"/>
      <c r="E181" s="25" t="n"/>
      <c r="F181" s="25" t="n"/>
      <c r="G181" s="35" t="n"/>
      <c r="H181" s="35" t="n"/>
      <c r="I181" s="25" t="n"/>
      <c r="J181" s="25" t="n"/>
      <c r="K181" s="36" t="str">
        <f>IF(ISNUMBER(B181),"周"&amp;CHOOSE(WEEKDAY(B181,2),"一","二","三","四","五","六","日"),"")</f>
        <v/>
      </c>
      <c r="L181" s="37" t="str">
        <f>IF(ISNUMBER(B181),DATE(YEAR(B181),MONTH(B181),1),"")</f>
        <v/>
      </c>
      <c r="M181" s="38">
        <f>IF(AND(ISNUMBER(B181),ISNUMBER(G181)),IF(AND(OR(NOT(ISNUMBER('看板'!$C$4)),B181&gt;='看板'!$C$4),OR(NOT(ISNUMBER('看板'!$E$4)),B181&lt;='看板'!$E$4),OR('看板'!$C$5="",C181='看板'!$C$5),OR('看板'!$E$5="",D181='看板'!$E$5)),1,0),0)</f>
        <v>0</v>
      </c>
      <c r="N181" s="38" t="str">
        <f>IF(M181=1,COUNTIF(M$5:M181,1),"")</f>
        <v/>
      </c>
      <c r="O181" s="39" t="str">
        <f>IF(M181=1,SUMIF(M$5:M181,1,G$5:G181),"")</f>
        <v/>
      </c>
      <c r="P181" s="39" t="str">
        <f>IF(M181=1,MAX(0,MAX(O$5:O181)),"")</f>
        <v/>
      </c>
      <c r="Q181" s="40" t="str">
        <f>IF(M181=1,P181-O181,"")</f>
        <v/>
      </c>
      <c r="R181" s="38">
        <f>IF(M181=1,IF(G181&gt;0,R180+1,0),R180)</f>
        <v>0</v>
      </c>
      <c r="S181" s="38">
        <f>IF(M181=1,IF(G181&lt;0,S180+1,0),S180)</f>
        <v>0</v>
      </c>
      <c r="T181" s="36" t="str">
        <f>IF(M181&lt;&gt;1,"",IF(R180&gt;=3,"前面连赢 3 笔以上","前面连赢 "&amp;R180&amp;" 笔"))</f>
        <v/>
      </c>
      <c r="U181" s="40" t="str">
        <f>IF(AND(M181=1,ISNUMBER(H181)),H181-G181,"")</f>
        <v/>
      </c>
      <c r="V181" s="41" t="e">
        <f>IF(M181=1,O181,NA())</f>
        <v>#N/A</v>
      </c>
      <c r="W181" s="41" t="e">
        <f>IF(M181=1,-Q181,NA())</f>
        <v>#N/A</v>
      </c>
    </row>
    <row r="182">
      <c r="A182" s="17" t="n"/>
      <c r="B182" s="23" t="n"/>
      <c r="C182" s="25" t="n"/>
      <c r="D182" s="25" t="n"/>
      <c r="E182" s="25" t="n"/>
      <c r="F182" s="25" t="n"/>
      <c r="G182" s="35" t="n"/>
      <c r="H182" s="35" t="n"/>
      <c r="I182" s="25" t="n"/>
      <c r="J182" s="25" t="n"/>
      <c r="K182" s="36" t="str">
        <f>IF(ISNUMBER(B182),"周"&amp;CHOOSE(WEEKDAY(B182,2),"一","二","三","四","五","六","日"),"")</f>
        <v/>
      </c>
      <c r="L182" s="37" t="str">
        <f>IF(ISNUMBER(B182),DATE(YEAR(B182),MONTH(B182),1),"")</f>
        <v/>
      </c>
      <c r="M182" s="38">
        <f>IF(AND(ISNUMBER(B182),ISNUMBER(G182)),IF(AND(OR(NOT(ISNUMBER('看板'!$C$4)),B182&gt;='看板'!$C$4),OR(NOT(ISNUMBER('看板'!$E$4)),B182&lt;='看板'!$E$4),OR('看板'!$C$5="",C182='看板'!$C$5),OR('看板'!$E$5="",D182='看板'!$E$5)),1,0),0)</f>
        <v>0</v>
      </c>
      <c r="N182" s="38" t="str">
        <f>IF(M182=1,COUNTIF(M$5:M182,1),"")</f>
        <v/>
      </c>
      <c r="O182" s="39" t="str">
        <f>IF(M182=1,SUMIF(M$5:M182,1,G$5:G182),"")</f>
        <v/>
      </c>
      <c r="P182" s="39" t="str">
        <f>IF(M182=1,MAX(0,MAX(O$5:O182)),"")</f>
        <v/>
      </c>
      <c r="Q182" s="40" t="str">
        <f>IF(M182=1,P182-O182,"")</f>
        <v/>
      </c>
      <c r="R182" s="38">
        <f>IF(M182=1,IF(G182&gt;0,R181+1,0),R181)</f>
        <v>0</v>
      </c>
      <c r="S182" s="38">
        <f>IF(M182=1,IF(G182&lt;0,S181+1,0),S181)</f>
        <v>0</v>
      </c>
      <c r="T182" s="36" t="str">
        <f>IF(M182&lt;&gt;1,"",IF(R181&gt;=3,"前面连赢 3 笔以上","前面连赢 "&amp;R181&amp;" 笔"))</f>
        <v/>
      </c>
      <c r="U182" s="40" t="str">
        <f>IF(AND(M182=1,ISNUMBER(H182)),H182-G182,"")</f>
        <v/>
      </c>
      <c r="V182" s="41" t="e">
        <f>IF(M182=1,O182,NA())</f>
        <v>#N/A</v>
      </c>
      <c r="W182" s="41" t="e">
        <f>IF(M182=1,-Q182,NA())</f>
        <v>#N/A</v>
      </c>
    </row>
    <row r="183">
      <c r="A183" s="17" t="n"/>
      <c r="B183" s="23" t="n"/>
      <c r="C183" s="25" t="n"/>
      <c r="D183" s="25" t="n"/>
      <c r="E183" s="25" t="n"/>
      <c r="F183" s="25" t="n"/>
      <c r="G183" s="35" t="n"/>
      <c r="H183" s="35" t="n"/>
      <c r="I183" s="25" t="n"/>
      <c r="J183" s="25" t="n"/>
      <c r="K183" s="36" t="str">
        <f>IF(ISNUMBER(B183),"周"&amp;CHOOSE(WEEKDAY(B183,2),"一","二","三","四","五","六","日"),"")</f>
        <v/>
      </c>
      <c r="L183" s="37" t="str">
        <f>IF(ISNUMBER(B183),DATE(YEAR(B183),MONTH(B183),1),"")</f>
        <v/>
      </c>
      <c r="M183" s="38">
        <f>IF(AND(ISNUMBER(B183),ISNUMBER(G183)),IF(AND(OR(NOT(ISNUMBER('看板'!$C$4)),B183&gt;='看板'!$C$4),OR(NOT(ISNUMBER('看板'!$E$4)),B183&lt;='看板'!$E$4),OR('看板'!$C$5="",C183='看板'!$C$5),OR('看板'!$E$5="",D183='看板'!$E$5)),1,0),0)</f>
        <v>0</v>
      </c>
      <c r="N183" s="38" t="str">
        <f>IF(M183=1,COUNTIF(M$5:M183,1),"")</f>
        <v/>
      </c>
      <c r="O183" s="39" t="str">
        <f>IF(M183=1,SUMIF(M$5:M183,1,G$5:G183),"")</f>
        <v/>
      </c>
      <c r="P183" s="39" t="str">
        <f>IF(M183=1,MAX(0,MAX(O$5:O183)),"")</f>
        <v/>
      </c>
      <c r="Q183" s="40" t="str">
        <f>IF(M183=1,P183-O183,"")</f>
        <v/>
      </c>
      <c r="R183" s="38">
        <f>IF(M183=1,IF(G183&gt;0,R182+1,0),R182)</f>
        <v>0</v>
      </c>
      <c r="S183" s="38">
        <f>IF(M183=1,IF(G183&lt;0,S182+1,0),S182)</f>
        <v>0</v>
      </c>
      <c r="T183" s="36" t="str">
        <f>IF(M183&lt;&gt;1,"",IF(R182&gt;=3,"前面连赢 3 笔以上","前面连赢 "&amp;R182&amp;" 笔"))</f>
        <v/>
      </c>
      <c r="U183" s="40" t="str">
        <f>IF(AND(M183=1,ISNUMBER(H183)),H183-G183,"")</f>
        <v/>
      </c>
      <c r="V183" s="41" t="e">
        <f>IF(M183=1,O183,NA())</f>
        <v>#N/A</v>
      </c>
      <c r="W183" s="41" t="e">
        <f>IF(M183=1,-Q183,NA())</f>
        <v>#N/A</v>
      </c>
    </row>
    <row r="184">
      <c r="A184" s="17" t="n"/>
      <c r="B184" s="23" t="n"/>
      <c r="C184" s="25" t="n"/>
      <c r="D184" s="25" t="n"/>
      <c r="E184" s="25" t="n"/>
      <c r="F184" s="25" t="n"/>
      <c r="G184" s="35" t="n"/>
      <c r="H184" s="35" t="n"/>
      <c r="I184" s="25" t="n"/>
      <c r="J184" s="25" t="n"/>
      <c r="K184" s="36" t="str">
        <f>IF(ISNUMBER(B184),"周"&amp;CHOOSE(WEEKDAY(B184,2),"一","二","三","四","五","六","日"),"")</f>
        <v/>
      </c>
      <c r="L184" s="37" t="str">
        <f>IF(ISNUMBER(B184),DATE(YEAR(B184),MONTH(B184),1),"")</f>
        <v/>
      </c>
      <c r="M184" s="38">
        <f>IF(AND(ISNUMBER(B184),ISNUMBER(G184)),IF(AND(OR(NOT(ISNUMBER('看板'!$C$4)),B184&gt;='看板'!$C$4),OR(NOT(ISNUMBER('看板'!$E$4)),B184&lt;='看板'!$E$4),OR('看板'!$C$5="",C184='看板'!$C$5),OR('看板'!$E$5="",D184='看板'!$E$5)),1,0),0)</f>
        <v>0</v>
      </c>
      <c r="N184" s="38" t="str">
        <f>IF(M184=1,COUNTIF(M$5:M184,1),"")</f>
        <v/>
      </c>
      <c r="O184" s="39" t="str">
        <f>IF(M184=1,SUMIF(M$5:M184,1,G$5:G184),"")</f>
        <v/>
      </c>
      <c r="P184" s="39" t="str">
        <f>IF(M184=1,MAX(0,MAX(O$5:O184)),"")</f>
        <v/>
      </c>
      <c r="Q184" s="40" t="str">
        <f>IF(M184=1,P184-O184,"")</f>
        <v/>
      </c>
      <c r="R184" s="38">
        <f>IF(M184=1,IF(G184&gt;0,R183+1,0),R183)</f>
        <v>0</v>
      </c>
      <c r="S184" s="38">
        <f>IF(M184=1,IF(G184&lt;0,S183+1,0),S183)</f>
        <v>0</v>
      </c>
      <c r="T184" s="36" t="str">
        <f>IF(M184&lt;&gt;1,"",IF(R183&gt;=3,"前面连赢 3 笔以上","前面连赢 "&amp;R183&amp;" 笔"))</f>
        <v/>
      </c>
      <c r="U184" s="40" t="str">
        <f>IF(AND(M184=1,ISNUMBER(H184)),H184-G184,"")</f>
        <v/>
      </c>
      <c r="V184" s="41" t="e">
        <f>IF(M184=1,O184,NA())</f>
        <v>#N/A</v>
      </c>
      <c r="W184" s="41" t="e">
        <f>IF(M184=1,-Q184,NA())</f>
        <v>#N/A</v>
      </c>
    </row>
    <row r="185">
      <c r="A185" s="17" t="n"/>
      <c r="B185" s="23" t="n"/>
      <c r="C185" s="25" t="n"/>
      <c r="D185" s="25" t="n"/>
      <c r="E185" s="25" t="n"/>
      <c r="F185" s="25" t="n"/>
      <c r="G185" s="35" t="n"/>
      <c r="H185" s="35" t="n"/>
      <c r="I185" s="25" t="n"/>
      <c r="J185" s="25" t="n"/>
      <c r="K185" s="36" t="str">
        <f>IF(ISNUMBER(B185),"周"&amp;CHOOSE(WEEKDAY(B185,2),"一","二","三","四","五","六","日"),"")</f>
        <v/>
      </c>
      <c r="L185" s="37" t="str">
        <f>IF(ISNUMBER(B185),DATE(YEAR(B185),MONTH(B185),1),"")</f>
        <v/>
      </c>
      <c r="M185" s="38">
        <f>IF(AND(ISNUMBER(B185),ISNUMBER(G185)),IF(AND(OR(NOT(ISNUMBER('看板'!$C$4)),B185&gt;='看板'!$C$4),OR(NOT(ISNUMBER('看板'!$E$4)),B185&lt;='看板'!$E$4),OR('看板'!$C$5="",C185='看板'!$C$5),OR('看板'!$E$5="",D185='看板'!$E$5)),1,0),0)</f>
        <v>0</v>
      </c>
      <c r="N185" s="38" t="str">
        <f>IF(M185=1,COUNTIF(M$5:M185,1),"")</f>
        <v/>
      </c>
      <c r="O185" s="39" t="str">
        <f>IF(M185=1,SUMIF(M$5:M185,1,G$5:G185),"")</f>
        <v/>
      </c>
      <c r="P185" s="39" t="str">
        <f>IF(M185=1,MAX(0,MAX(O$5:O185)),"")</f>
        <v/>
      </c>
      <c r="Q185" s="40" t="str">
        <f>IF(M185=1,P185-O185,"")</f>
        <v/>
      </c>
      <c r="R185" s="38">
        <f>IF(M185=1,IF(G185&gt;0,R184+1,0),R184)</f>
        <v>0</v>
      </c>
      <c r="S185" s="38">
        <f>IF(M185=1,IF(G185&lt;0,S184+1,0),S184)</f>
        <v>0</v>
      </c>
      <c r="T185" s="36" t="str">
        <f>IF(M185&lt;&gt;1,"",IF(R184&gt;=3,"前面连赢 3 笔以上","前面连赢 "&amp;R184&amp;" 笔"))</f>
        <v/>
      </c>
      <c r="U185" s="40" t="str">
        <f>IF(AND(M185=1,ISNUMBER(H185)),H185-G185,"")</f>
        <v/>
      </c>
      <c r="V185" s="41" t="e">
        <f>IF(M185=1,O185,NA())</f>
        <v>#N/A</v>
      </c>
      <c r="W185" s="41" t="e">
        <f>IF(M185=1,-Q185,NA())</f>
        <v>#N/A</v>
      </c>
    </row>
    <row r="186">
      <c r="A186" s="17" t="n"/>
      <c r="B186" s="23" t="n"/>
      <c r="C186" s="25" t="n"/>
      <c r="D186" s="25" t="n"/>
      <c r="E186" s="25" t="n"/>
      <c r="F186" s="25" t="n"/>
      <c r="G186" s="35" t="n"/>
      <c r="H186" s="35" t="n"/>
      <c r="I186" s="25" t="n"/>
      <c r="J186" s="25" t="n"/>
      <c r="K186" s="36" t="str">
        <f>IF(ISNUMBER(B186),"周"&amp;CHOOSE(WEEKDAY(B186,2),"一","二","三","四","五","六","日"),"")</f>
        <v/>
      </c>
      <c r="L186" s="37" t="str">
        <f>IF(ISNUMBER(B186),DATE(YEAR(B186),MONTH(B186),1),"")</f>
        <v/>
      </c>
      <c r="M186" s="38">
        <f>IF(AND(ISNUMBER(B186),ISNUMBER(G186)),IF(AND(OR(NOT(ISNUMBER('看板'!$C$4)),B186&gt;='看板'!$C$4),OR(NOT(ISNUMBER('看板'!$E$4)),B186&lt;='看板'!$E$4),OR('看板'!$C$5="",C186='看板'!$C$5),OR('看板'!$E$5="",D186='看板'!$E$5)),1,0),0)</f>
        <v>0</v>
      </c>
      <c r="N186" s="38" t="str">
        <f>IF(M186=1,COUNTIF(M$5:M186,1),"")</f>
        <v/>
      </c>
      <c r="O186" s="39" t="str">
        <f>IF(M186=1,SUMIF(M$5:M186,1,G$5:G186),"")</f>
        <v/>
      </c>
      <c r="P186" s="39" t="str">
        <f>IF(M186=1,MAX(0,MAX(O$5:O186)),"")</f>
        <v/>
      </c>
      <c r="Q186" s="40" t="str">
        <f>IF(M186=1,P186-O186,"")</f>
        <v/>
      </c>
      <c r="R186" s="38">
        <f>IF(M186=1,IF(G186&gt;0,R185+1,0),R185)</f>
        <v>0</v>
      </c>
      <c r="S186" s="38">
        <f>IF(M186=1,IF(G186&lt;0,S185+1,0),S185)</f>
        <v>0</v>
      </c>
      <c r="T186" s="36" t="str">
        <f>IF(M186&lt;&gt;1,"",IF(R185&gt;=3,"前面连赢 3 笔以上","前面连赢 "&amp;R185&amp;" 笔"))</f>
        <v/>
      </c>
      <c r="U186" s="40" t="str">
        <f>IF(AND(M186=1,ISNUMBER(H186)),H186-G186,"")</f>
        <v/>
      </c>
      <c r="V186" s="41" t="e">
        <f>IF(M186=1,O186,NA())</f>
        <v>#N/A</v>
      </c>
      <c r="W186" s="41" t="e">
        <f>IF(M186=1,-Q186,NA())</f>
        <v>#N/A</v>
      </c>
    </row>
    <row r="187">
      <c r="A187" s="17" t="n"/>
      <c r="B187" s="23" t="n"/>
      <c r="C187" s="25" t="n"/>
      <c r="D187" s="25" t="n"/>
      <c r="E187" s="25" t="n"/>
      <c r="F187" s="25" t="n"/>
      <c r="G187" s="35" t="n"/>
      <c r="H187" s="35" t="n"/>
      <c r="I187" s="25" t="n"/>
      <c r="J187" s="25" t="n"/>
      <c r="K187" s="36" t="str">
        <f>IF(ISNUMBER(B187),"周"&amp;CHOOSE(WEEKDAY(B187,2),"一","二","三","四","五","六","日"),"")</f>
        <v/>
      </c>
      <c r="L187" s="37" t="str">
        <f>IF(ISNUMBER(B187),DATE(YEAR(B187),MONTH(B187),1),"")</f>
        <v/>
      </c>
      <c r="M187" s="38">
        <f>IF(AND(ISNUMBER(B187),ISNUMBER(G187)),IF(AND(OR(NOT(ISNUMBER('看板'!$C$4)),B187&gt;='看板'!$C$4),OR(NOT(ISNUMBER('看板'!$E$4)),B187&lt;='看板'!$E$4),OR('看板'!$C$5="",C187='看板'!$C$5),OR('看板'!$E$5="",D187='看板'!$E$5)),1,0),0)</f>
        <v>0</v>
      </c>
      <c r="N187" s="38" t="str">
        <f>IF(M187=1,COUNTIF(M$5:M187,1),"")</f>
        <v/>
      </c>
      <c r="O187" s="39" t="str">
        <f>IF(M187=1,SUMIF(M$5:M187,1,G$5:G187),"")</f>
        <v/>
      </c>
      <c r="P187" s="39" t="str">
        <f>IF(M187=1,MAX(0,MAX(O$5:O187)),"")</f>
        <v/>
      </c>
      <c r="Q187" s="40" t="str">
        <f>IF(M187=1,P187-O187,"")</f>
        <v/>
      </c>
      <c r="R187" s="38">
        <f>IF(M187=1,IF(G187&gt;0,R186+1,0),R186)</f>
        <v>0</v>
      </c>
      <c r="S187" s="38">
        <f>IF(M187=1,IF(G187&lt;0,S186+1,0),S186)</f>
        <v>0</v>
      </c>
      <c r="T187" s="36" t="str">
        <f>IF(M187&lt;&gt;1,"",IF(R186&gt;=3,"前面连赢 3 笔以上","前面连赢 "&amp;R186&amp;" 笔"))</f>
        <v/>
      </c>
      <c r="U187" s="40" t="str">
        <f>IF(AND(M187=1,ISNUMBER(H187)),H187-G187,"")</f>
        <v/>
      </c>
      <c r="V187" s="41" t="e">
        <f>IF(M187=1,O187,NA())</f>
        <v>#N/A</v>
      </c>
      <c r="W187" s="41" t="e">
        <f>IF(M187=1,-Q187,NA())</f>
        <v>#N/A</v>
      </c>
    </row>
    <row r="188">
      <c r="A188" s="17" t="n"/>
      <c r="B188" s="23" t="n"/>
      <c r="C188" s="25" t="n"/>
      <c r="D188" s="25" t="n"/>
      <c r="E188" s="25" t="n"/>
      <c r="F188" s="25" t="n"/>
      <c r="G188" s="35" t="n"/>
      <c r="H188" s="35" t="n"/>
      <c r="I188" s="25" t="n"/>
      <c r="J188" s="25" t="n"/>
      <c r="K188" s="36" t="str">
        <f>IF(ISNUMBER(B188),"周"&amp;CHOOSE(WEEKDAY(B188,2),"一","二","三","四","五","六","日"),"")</f>
        <v/>
      </c>
      <c r="L188" s="37" t="str">
        <f>IF(ISNUMBER(B188),DATE(YEAR(B188),MONTH(B188),1),"")</f>
        <v/>
      </c>
      <c r="M188" s="38">
        <f>IF(AND(ISNUMBER(B188),ISNUMBER(G188)),IF(AND(OR(NOT(ISNUMBER('看板'!$C$4)),B188&gt;='看板'!$C$4),OR(NOT(ISNUMBER('看板'!$E$4)),B188&lt;='看板'!$E$4),OR('看板'!$C$5="",C188='看板'!$C$5),OR('看板'!$E$5="",D188='看板'!$E$5)),1,0),0)</f>
        <v>0</v>
      </c>
      <c r="N188" s="38" t="str">
        <f>IF(M188=1,COUNTIF(M$5:M188,1),"")</f>
        <v/>
      </c>
      <c r="O188" s="39" t="str">
        <f>IF(M188=1,SUMIF(M$5:M188,1,G$5:G188),"")</f>
        <v/>
      </c>
      <c r="P188" s="39" t="str">
        <f>IF(M188=1,MAX(0,MAX(O$5:O188)),"")</f>
        <v/>
      </c>
      <c r="Q188" s="40" t="str">
        <f>IF(M188=1,P188-O188,"")</f>
        <v/>
      </c>
      <c r="R188" s="38">
        <f>IF(M188=1,IF(G188&gt;0,R187+1,0),R187)</f>
        <v>0</v>
      </c>
      <c r="S188" s="38">
        <f>IF(M188=1,IF(G188&lt;0,S187+1,0),S187)</f>
        <v>0</v>
      </c>
      <c r="T188" s="36" t="str">
        <f>IF(M188&lt;&gt;1,"",IF(R187&gt;=3,"前面连赢 3 笔以上","前面连赢 "&amp;R187&amp;" 笔"))</f>
        <v/>
      </c>
      <c r="U188" s="40" t="str">
        <f>IF(AND(M188=1,ISNUMBER(H188)),H188-G188,"")</f>
        <v/>
      </c>
      <c r="V188" s="41" t="e">
        <f>IF(M188=1,O188,NA())</f>
        <v>#N/A</v>
      </c>
      <c r="W188" s="41" t="e">
        <f>IF(M188=1,-Q188,NA())</f>
        <v>#N/A</v>
      </c>
    </row>
    <row r="189">
      <c r="A189" s="17" t="n"/>
      <c r="B189" s="23" t="n"/>
      <c r="C189" s="25" t="n"/>
      <c r="D189" s="25" t="n"/>
      <c r="E189" s="25" t="n"/>
      <c r="F189" s="25" t="n"/>
      <c r="G189" s="35" t="n"/>
      <c r="H189" s="35" t="n"/>
      <c r="I189" s="25" t="n"/>
      <c r="J189" s="25" t="n"/>
      <c r="K189" s="36" t="str">
        <f>IF(ISNUMBER(B189),"周"&amp;CHOOSE(WEEKDAY(B189,2),"一","二","三","四","五","六","日"),"")</f>
        <v/>
      </c>
      <c r="L189" s="37" t="str">
        <f>IF(ISNUMBER(B189),DATE(YEAR(B189),MONTH(B189),1),"")</f>
        <v/>
      </c>
      <c r="M189" s="38">
        <f>IF(AND(ISNUMBER(B189),ISNUMBER(G189)),IF(AND(OR(NOT(ISNUMBER('看板'!$C$4)),B189&gt;='看板'!$C$4),OR(NOT(ISNUMBER('看板'!$E$4)),B189&lt;='看板'!$E$4),OR('看板'!$C$5="",C189='看板'!$C$5),OR('看板'!$E$5="",D189='看板'!$E$5)),1,0),0)</f>
        <v>0</v>
      </c>
      <c r="N189" s="38" t="str">
        <f>IF(M189=1,COUNTIF(M$5:M189,1),"")</f>
        <v/>
      </c>
      <c r="O189" s="39" t="str">
        <f>IF(M189=1,SUMIF(M$5:M189,1,G$5:G189),"")</f>
        <v/>
      </c>
      <c r="P189" s="39" t="str">
        <f>IF(M189=1,MAX(0,MAX(O$5:O189)),"")</f>
        <v/>
      </c>
      <c r="Q189" s="40" t="str">
        <f>IF(M189=1,P189-O189,"")</f>
        <v/>
      </c>
      <c r="R189" s="38">
        <f>IF(M189=1,IF(G189&gt;0,R188+1,0),R188)</f>
        <v>0</v>
      </c>
      <c r="S189" s="38">
        <f>IF(M189=1,IF(G189&lt;0,S188+1,0),S188)</f>
        <v>0</v>
      </c>
      <c r="T189" s="36" t="str">
        <f>IF(M189&lt;&gt;1,"",IF(R188&gt;=3,"前面连赢 3 笔以上","前面连赢 "&amp;R188&amp;" 笔"))</f>
        <v/>
      </c>
      <c r="U189" s="40" t="str">
        <f>IF(AND(M189=1,ISNUMBER(H189)),H189-G189,"")</f>
        <v/>
      </c>
      <c r="V189" s="41" t="e">
        <f>IF(M189=1,O189,NA())</f>
        <v>#N/A</v>
      </c>
      <c r="W189" s="41" t="e">
        <f>IF(M189=1,-Q189,NA())</f>
        <v>#N/A</v>
      </c>
    </row>
    <row r="190">
      <c r="A190" s="17" t="n"/>
      <c r="B190" s="23" t="n"/>
      <c r="C190" s="25" t="n"/>
      <c r="D190" s="25" t="n"/>
      <c r="E190" s="25" t="n"/>
      <c r="F190" s="25" t="n"/>
      <c r="G190" s="35" t="n"/>
      <c r="H190" s="35" t="n"/>
      <c r="I190" s="25" t="n"/>
      <c r="J190" s="25" t="n"/>
      <c r="K190" s="36" t="str">
        <f>IF(ISNUMBER(B190),"周"&amp;CHOOSE(WEEKDAY(B190,2),"一","二","三","四","五","六","日"),"")</f>
        <v/>
      </c>
      <c r="L190" s="37" t="str">
        <f>IF(ISNUMBER(B190),DATE(YEAR(B190),MONTH(B190),1),"")</f>
        <v/>
      </c>
      <c r="M190" s="38">
        <f>IF(AND(ISNUMBER(B190),ISNUMBER(G190)),IF(AND(OR(NOT(ISNUMBER('看板'!$C$4)),B190&gt;='看板'!$C$4),OR(NOT(ISNUMBER('看板'!$E$4)),B190&lt;='看板'!$E$4),OR('看板'!$C$5="",C190='看板'!$C$5),OR('看板'!$E$5="",D190='看板'!$E$5)),1,0),0)</f>
        <v>0</v>
      </c>
      <c r="N190" s="38" t="str">
        <f>IF(M190=1,COUNTIF(M$5:M190,1),"")</f>
        <v/>
      </c>
      <c r="O190" s="39" t="str">
        <f>IF(M190=1,SUMIF(M$5:M190,1,G$5:G190),"")</f>
        <v/>
      </c>
      <c r="P190" s="39" t="str">
        <f>IF(M190=1,MAX(0,MAX(O$5:O190)),"")</f>
        <v/>
      </c>
      <c r="Q190" s="40" t="str">
        <f>IF(M190=1,P190-O190,"")</f>
        <v/>
      </c>
      <c r="R190" s="38">
        <f>IF(M190=1,IF(G190&gt;0,R189+1,0),R189)</f>
        <v>0</v>
      </c>
      <c r="S190" s="38">
        <f>IF(M190=1,IF(G190&lt;0,S189+1,0),S189)</f>
        <v>0</v>
      </c>
      <c r="T190" s="36" t="str">
        <f>IF(M190&lt;&gt;1,"",IF(R189&gt;=3,"前面连赢 3 笔以上","前面连赢 "&amp;R189&amp;" 笔"))</f>
        <v/>
      </c>
      <c r="U190" s="40" t="str">
        <f>IF(AND(M190=1,ISNUMBER(H190)),H190-G190,"")</f>
        <v/>
      </c>
      <c r="V190" s="41" t="e">
        <f>IF(M190=1,O190,NA())</f>
        <v>#N/A</v>
      </c>
      <c r="W190" s="41" t="e">
        <f>IF(M190=1,-Q190,NA())</f>
        <v>#N/A</v>
      </c>
    </row>
    <row r="191">
      <c r="A191" s="17" t="n"/>
      <c r="B191" s="23" t="n"/>
      <c r="C191" s="25" t="n"/>
      <c r="D191" s="25" t="n"/>
      <c r="E191" s="25" t="n"/>
      <c r="F191" s="25" t="n"/>
      <c r="G191" s="35" t="n"/>
      <c r="H191" s="35" t="n"/>
      <c r="I191" s="25" t="n"/>
      <c r="J191" s="25" t="n"/>
      <c r="K191" s="36" t="str">
        <f>IF(ISNUMBER(B191),"周"&amp;CHOOSE(WEEKDAY(B191,2),"一","二","三","四","五","六","日"),"")</f>
        <v/>
      </c>
      <c r="L191" s="37" t="str">
        <f>IF(ISNUMBER(B191),DATE(YEAR(B191),MONTH(B191),1),"")</f>
        <v/>
      </c>
      <c r="M191" s="38">
        <f>IF(AND(ISNUMBER(B191),ISNUMBER(G191)),IF(AND(OR(NOT(ISNUMBER('看板'!$C$4)),B191&gt;='看板'!$C$4),OR(NOT(ISNUMBER('看板'!$E$4)),B191&lt;='看板'!$E$4),OR('看板'!$C$5="",C191='看板'!$C$5),OR('看板'!$E$5="",D191='看板'!$E$5)),1,0),0)</f>
        <v>0</v>
      </c>
      <c r="N191" s="38" t="str">
        <f>IF(M191=1,COUNTIF(M$5:M191,1),"")</f>
        <v/>
      </c>
      <c r="O191" s="39" t="str">
        <f>IF(M191=1,SUMIF(M$5:M191,1,G$5:G191),"")</f>
        <v/>
      </c>
      <c r="P191" s="39" t="str">
        <f>IF(M191=1,MAX(0,MAX(O$5:O191)),"")</f>
        <v/>
      </c>
      <c r="Q191" s="40" t="str">
        <f>IF(M191=1,P191-O191,"")</f>
        <v/>
      </c>
      <c r="R191" s="38">
        <f>IF(M191=1,IF(G191&gt;0,R190+1,0),R190)</f>
        <v>0</v>
      </c>
      <c r="S191" s="38">
        <f>IF(M191=1,IF(G191&lt;0,S190+1,0),S190)</f>
        <v>0</v>
      </c>
      <c r="T191" s="36" t="str">
        <f>IF(M191&lt;&gt;1,"",IF(R190&gt;=3,"前面连赢 3 笔以上","前面连赢 "&amp;R190&amp;" 笔"))</f>
        <v/>
      </c>
      <c r="U191" s="40" t="str">
        <f>IF(AND(M191=1,ISNUMBER(H191)),H191-G191,"")</f>
        <v/>
      </c>
      <c r="V191" s="41" t="e">
        <f>IF(M191=1,O191,NA())</f>
        <v>#N/A</v>
      </c>
      <c r="W191" s="41" t="e">
        <f>IF(M191=1,-Q191,NA())</f>
        <v>#N/A</v>
      </c>
    </row>
    <row r="192">
      <c r="A192" s="17" t="n"/>
      <c r="B192" s="23" t="n"/>
      <c r="C192" s="25" t="n"/>
      <c r="D192" s="25" t="n"/>
      <c r="E192" s="25" t="n"/>
      <c r="F192" s="25" t="n"/>
      <c r="G192" s="35" t="n"/>
      <c r="H192" s="35" t="n"/>
      <c r="I192" s="25" t="n"/>
      <c r="J192" s="25" t="n"/>
      <c r="K192" s="36" t="str">
        <f>IF(ISNUMBER(B192),"周"&amp;CHOOSE(WEEKDAY(B192,2),"一","二","三","四","五","六","日"),"")</f>
        <v/>
      </c>
      <c r="L192" s="37" t="str">
        <f>IF(ISNUMBER(B192),DATE(YEAR(B192),MONTH(B192),1),"")</f>
        <v/>
      </c>
      <c r="M192" s="38">
        <f>IF(AND(ISNUMBER(B192),ISNUMBER(G192)),IF(AND(OR(NOT(ISNUMBER('看板'!$C$4)),B192&gt;='看板'!$C$4),OR(NOT(ISNUMBER('看板'!$E$4)),B192&lt;='看板'!$E$4),OR('看板'!$C$5="",C192='看板'!$C$5),OR('看板'!$E$5="",D192='看板'!$E$5)),1,0),0)</f>
        <v>0</v>
      </c>
      <c r="N192" s="38" t="str">
        <f>IF(M192=1,COUNTIF(M$5:M192,1),"")</f>
        <v/>
      </c>
      <c r="O192" s="39" t="str">
        <f>IF(M192=1,SUMIF(M$5:M192,1,G$5:G192),"")</f>
        <v/>
      </c>
      <c r="P192" s="39" t="str">
        <f>IF(M192=1,MAX(0,MAX(O$5:O192)),"")</f>
        <v/>
      </c>
      <c r="Q192" s="40" t="str">
        <f>IF(M192=1,P192-O192,"")</f>
        <v/>
      </c>
      <c r="R192" s="38">
        <f>IF(M192=1,IF(G192&gt;0,R191+1,0),R191)</f>
        <v>0</v>
      </c>
      <c r="S192" s="38">
        <f>IF(M192=1,IF(G192&lt;0,S191+1,0),S191)</f>
        <v>0</v>
      </c>
      <c r="T192" s="36" t="str">
        <f>IF(M192&lt;&gt;1,"",IF(R191&gt;=3,"前面连赢 3 笔以上","前面连赢 "&amp;R191&amp;" 笔"))</f>
        <v/>
      </c>
      <c r="U192" s="40" t="str">
        <f>IF(AND(M192=1,ISNUMBER(H192)),H192-G192,"")</f>
        <v/>
      </c>
      <c r="V192" s="41" t="e">
        <f>IF(M192=1,O192,NA())</f>
        <v>#N/A</v>
      </c>
      <c r="W192" s="41" t="e">
        <f>IF(M192=1,-Q192,NA())</f>
        <v>#N/A</v>
      </c>
    </row>
    <row r="193">
      <c r="A193" s="17" t="n"/>
      <c r="B193" s="23" t="n"/>
      <c r="C193" s="25" t="n"/>
      <c r="D193" s="25" t="n"/>
      <c r="E193" s="25" t="n"/>
      <c r="F193" s="25" t="n"/>
      <c r="G193" s="35" t="n"/>
      <c r="H193" s="35" t="n"/>
      <c r="I193" s="25" t="n"/>
      <c r="J193" s="25" t="n"/>
      <c r="K193" s="36" t="str">
        <f>IF(ISNUMBER(B193),"周"&amp;CHOOSE(WEEKDAY(B193,2),"一","二","三","四","五","六","日"),"")</f>
        <v/>
      </c>
      <c r="L193" s="37" t="str">
        <f>IF(ISNUMBER(B193),DATE(YEAR(B193),MONTH(B193),1),"")</f>
        <v/>
      </c>
      <c r="M193" s="38">
        <f>IF(AND(ISNUMBER(B193),ISNUMBER(G193)),IF(AND(OR(NOT(ISNUMBER('看板'!$C$4)),B193&gt;='看板'!$C$4),OR(NOT(ISNUMBER('看板'!$E$4)),B193&lt;='看板'!$E$4),OR('看板'!$C$5="",C193='看板'!$C$5),OR('看板'!$E$5="",D193='看板'!$E$5)),1,0),0)</f>
        <v>0</v>
      </c>
      <c r="N193" s="38" t="str">
        <f>IF(M193=1,COUNTIF(M$5:M193,1),"")</f>
        <v/>
      </c>
      <c r="O193" s="39" t="str">
        <f>IF(M193=1,SUMIF(M$5:M193,1,G$5:G193),"")</f>
        <v/>
      </c>
      <c r="P193" s="39" t="str">
        <f>IF(M193=1,MAX(0,MAX(O$5:O193)),"")</f>
        <v/>
      </c>
      <c r="Q193" s="40" t="str">
        <f>IF(M193=1,P193-O193,"")</f>
        <v/>
      </c>
      <c r="R193" s="38">
        <f>IF(M193=1,IF(G193&gt;0,R192+1,0),R192)</f>
        <v>0</v>
      </c>
      <c r="S193" s="38">
        <f>IF(M193=1,IF(G193&lt;0,S192+1,0),S192)</f>
        <v>0</v>
      </c>
      <c r="T193" s="36" t="str">
        <f>IF(M193&lt;&gt;1,"",IF(R192&gt;=3,"前面连赢 3 笔以上","前面连赢 "&amp;R192&amp;" 笔"))</f>
        <v/>
      </c>
      <c r="U193" s="40" t="str">
        <f>IF(AND(M193=1,ISNUMBER(H193)),H193-G193,"")</f>
        <v/>
      </c>
      <c r="V193" s="41" t="e">
        <f>IF(M193=1,O193,NA())</f>
        <v>#N/A</v>
      </c>
      <c r="W193" s="41" t="e">
        <f>IF(M193=1,-Q193,NA())</f>
        <v>#N/A</v>
      </c>
    </row>
    <row r="194">
      <c r="A194" s="17" t="n"/>
      <c r="B194" s="23" t="n"/>
      <c r="C194" s="25" t="n"/>
      <c r="D194" s="25" t="n"/>
      <c r="E194" s="25" t="n"/>
      <c r="F194" s="25" t="n"/>
      <c r="G194" s="35" t="n"/>
      <c r="H194" s="35" t="n"/>
      <c r="I194" s="25" t="n"/>
      <c r="J194" s="25" t="n"/>
      <c r="K194" s="36" t="str">
        <f>IF(ISNUMBER(B194),"周"&amp;CHOOSE(WEEKDAY(B194,2),"一","二","三","四","五","六","日"),"")</f>
        <v/>
      </c>
      <c r="L194" s="37" t="str">
        <f>IF(ISNUMBER(B194),DATE(YEAR(B194),MONTH(B194),1),"")</f>
        <v/>
      </c>
      <c r="M194" s="38">
        <f>IF(AND(ISNUMBER(B194),ISNUMBER(G194)),IF(AND(OR(NOT(ISNUMBER('看板'!$C$4)),B194&gt;='看板'!$C$4),OR(NOT(ISNUMBER('看板'!$E$4)),B194&lt;='看板'!$E$4),OR('看板'!$C$5="",C194='看板'!$C$5),OR('看板'!$E$5="",D194='看板'!$E$5)),1,0),0)</f>
        <v>0</v>
      </c>
      <c r="N194" s="38" t="str">
        <f>IF(M194=1,COUNTIF(M$5:M194,1),"")</f>
        <v/>
      </c>
      <c r="O194" s="39" t="str">
        <f>IF(M194=1,SUMIF(M$5:M194,1,G$5:G194),"")</f>
        <v/>
      </c>
      <c r="P194" s="39" t="str">
        <f>IF(M194=1,MAX(0,MAX(O$5:O194)),"")</f>
        <v/>
      </c>
      <c r="Q194" s="40" t="str">
        <f>IF(M194=1,P194-O194,"")</f>
        <v/>
      </c>
      <c r="R194" s="38">
        <f>IF(M194=1,IF(G194&gt;0,R193+1,0),R193)</f>
        <v>0</v>
      </c>
      <c r="S194" s="38">
        <f>IF(M194=1,IF(G194&lt;0,S193+1,0),S193)</f>
        <v>0</v>
      </c>
      <c r="T194" s="36" t="str">
        <f>IF(M194&lt;&gt;1,"",IF(R193&gt;=3,"前面连赢 3 笔以上","前面连赢 "&amp;R193&amp;" 笔"))</f>
        <v/>
      </c>
      <c r="U194" s="40" t="str">
        <f>IF(AND(M194=1,ISNUMBER(H194)),H194-G194,"")</f>
        <v/>
      </c>
      <c r="V194" s="41" t="e">
        <f>IF(M194=1,O194,NA())</f>
        <v>#N/A</v>
      </c>
      <c r="W194" s="41" t="e">
        <f>IF(M194=1,-Q194,NA())</f>
        <v>#N/A</v>
      </c>
    </row>
    <row r="195">
      <c r="A195" s="17" t="n"/>
      <c r="B195" s="23" t="n"/>
      <c r="C195" s="25" t="n"/>
      <c r="D195" s="25" t="n"/>
      <c r="E195" s="25" t="n"/>
      <c r="F195" s="25" t="n"/>
      <c r="G195" s="35" t="n"/>
      <c r="H195" s="35" t="n"/>
      <c r="I195" s="25" t="n"/>
      <c r="J195" s="25" t="n"/>
      <c r="K195" s="36" t="str">
        <f>IF(ISNUMBER(B195),"周"&amp;CHOOSE(WEEKDAY(B195,2),"一","二","三","四","五","六","日"),"")</f>
        <v/>
      </c>
      <c r="L195" s="37" t="str">
        <f>IF(ISNUMBER(B195),DATE(YEAR(B195),MONTH(B195),1),"")</f>
        <v/>
      </c>
      <c r="M195" s="38">
        <f>IF(AND(ISNUMBER(B195),ISNUMBER(G195)),IF(AND(OR(NOT(ISNUMBER('看板'!$C$4)),B195&gt;='看板'!$C$4),OR(NOT(ISNUMBER('看板'!$E$4)),B195&lt;='看板'!$E$4),OR('看板'!$C$5="",C195='看板'!$C$5),OR('看板'!$E$5="",D195='看板'!$E$5)),1,0),0)</f>
        <v>0</v>
      </c>
      <c r="N195" s="38" t="str">
        <f>IF(M195=1,COUNTIF(M$5:M195,1),"")</f>
        <v/>
      </c>
      <c r="O195" s="39" t="str">
        <f>IF(M195=1,SUMIF(M$5:M195,1,G$5:G195),"")</f>
        <v/>
      </c>
      <c r="P195" s="39" t="str">
        <f>IF(M195=1,MAX(0,MAX(O$5:O195)),"")</f>
        <v/>
      </c>
      <c r="Q195" s="40" t="str">
        <f>IF(M195=1,P195-O195,"")</f>
        <v/>
      </c>
      <c r="R195" s="38">
        <f>IF(M195=1,IF(G195&gt;0,R194+1,0),R194)</f>
        <v>0</v>
      </c>
      <c r="S195" s="38">
        <f>IF(M195=1,IF(G195&lt;0,S194+1,0),S194)</f>
        <v>0</v>
      </c>
      <c r="T195" s="36" t="str">
        <f>IF(M195&lt;&gt;1,"",IF(R194&gt;=3,"前面连赢 3 笔以上","前面连赢 "&amp;R194&amp;" 笔"))</f>
        <v/>
      </c>
      <c r="U195" s="40" t="str">
        <f>IF(AND(M195=1,ISNUMBER(H195)),H195-G195,"")</f>
        <v/>
      </c>
      <c r="V195" s="41" t="e">
        <f>IF(M195=1,O195,NA())</f>
        <v>#N/A</v>
      </c>
      <c r="W195" s="41" t="e">
        <f>IF(M195=1,-Q195,NA())</f>
        <v>#N/A</v>
      </c>
    </row>
    <row r="196">
      <c r="A196" s="17" t="n"/>
      <c r="B196" s="23" t="n"/>
      <c r="C196" s="25" t="n"/>
      <c r="D196" s="25" t="n"/>
      <c r="E196" s="25" t="n"/>
      <c r="F196" s="25" t="n"/>
      <c r="G196" s="35" t="n"/>
      <c r="H196" s="35" t="n"/>
      <c r="I196" s="25" t="n"/>
      <c r="J196" s="25" t="n"/>
      <c r="K196" s="36" t="str">
        <f>IF(ISNUMBER(B196),"周"&amp;CHOOSE(WEEKDAY(B196,2),"一","二","三","四","五","六","日"),"")</f>
        <v/>
      </c>
      <c r="L196" s="37" t="str">
        <f>IF(ISNUMBER(B196),DATE(YEAR(B196),MONTH(B196),1),"")</f>
        <v/>
      </c>
      <c r="M196" s="38">
        <f>IF(AND(ISNUMBER(B196),ISNUMBER(G196)),IF(AND(OR(NOT(ISNUMBER('看板'!$C$4)),B196&gt;='看板'!$C$4),OR(NOT(ISNUMBER('看板'!$E$4)),B196&lt;='看板'!$E$4),OR('看板'!$C$5="",C196='看板'!$C$5),OR('看板'!$E$5="",D196='看板'!$E$5)),1,0),0)</f>
        <v>0</v>
      </c>
      <c r="N196" s="38" t="str">
        <f>IF(M196=1,COUNTIF(M$5:M196,1),"")</f>
        <v/>
      </c>
      <c r="O196" s="39" t="str">
        <f>IF(M196=1,SUMIF(M$5:M196,1,G$5:G196),"")</f>
        <v/>
      </c>
      <c r="P196" s="39" t="str">
        <f>IF(M196=1,MAX(0,MAX(O$5:O196)),"")</f>
        <v/>
      </c>
      <c r="Q196" s="40" t="str">
        <f>IF(M196=1,P196-O196,"")</f>
        <v/>
      </c>
      <c r="R196" s="38">
        <f>IF(M196=1,IF(G196&gt;0,R195+1,0),R195)</f>
        <v>0</v>
      </c>
      <c r="S196" s="38">
        <f>IF(M196=1,IF(G196&lt;0,S195+1,0),S195)</f>
        <v>0</v>
      </c>
      <c r="T196" s="36" t="str">
        <f>IF(M196&lt;&gt;1,"",IF(R195&gt;=3,"前面连赢 3 笔以上","前面连赢 "&amp;R195&amp;" 笔"))</f>
        <v/>
      </c>
      <c r="U196" s="40" t="str">
        <f>IF(AND(M196=1,ISNUMBER(H196)),H196-G196,"")</f>
        <v/>
      </c>
      <c r="V196" s="41" t="e">
        <f>IF(M196=1,O196,NA())</f>
        <v>#N/A</v>
      </c>
      <c r="W196" s="41" t="e">
        <f>IF(M196=1,-Q196,NA())</f>
        <v>#N/A</v>
      </c>
    </row>
    <row r="197">
      <c r="A197" s="17" t="n"/>
      <c r="B197" s="23" t="n"/>
      <c r="C197" s="25" t="n"/>
      <c r="D197" s="25" t="n"/>
      <c r="E197" s="25" t="n"/>
      <c r="F197" s="25" t="n"/>
      <c r="G197" s="35" t="n"/>
      <c r="H197" s="35" t="n"/>
      <c r="I197" s="25" t="n"/>
      <c r="J197" s="25" t="n"/>
      <c r="K197" s="36" t="str">
        <f>IF(ISNUMBER(B197),"周"&amp;CHOOSE(WEEKDAY(B197,2),"一","二","三","四","五","六","日"),"")</f>
        <v/>
      </c>
      <c r="L197" s="37" t="str">
        <f>IF(ISNUMBER(B197),DATE(YEAR(B197),MONTH(B197),1),"")</f>
        <v/>
      </c>
      <c r="M197" s="38">
        <f>IF(AND(ISNUMBER(B197),ISNUMBER(G197)),IF(AND(OR(NOT(ISNUMBER('看板'!$C$4)),B197&gt;='看板'!$C$4),OR(NOT(ISNUMBER('看板'!$E$4)),B197&lt;='看板'!$E$4),OR('看板'!$C$5="",C197='看板'!$C$5),OR('看板'!$E$5="",D197='看板'!$E$5)),1,0),0)</f>
        <v>0</v>
      </c>
      <c r="N197" s="38" t="str">
        <f>IF(M197=1,COUNTIF(M$5:M197,1),"")</f>
        <v/>
      </c>
      <c r="O197" s="39" t="str">
        <f>IF(M197=1,SUMIF(M$5:M197,1,G$5:G197),"")</f>
        <v/>
      </c>
      <c r="P197" s="39" t="str">
        <f>IF(M197=1,MAX(0,MAX(O$5:O197)),"")</f>
        <v/>
      </c>
      <c r="Q197" s="40" t="str">
        <f>IF(M197=1,P197-O197,"")</f>
        <v/>
      </c>
      <c r="R197" s="38">
        <f>IF(M197=1,IF(G197&gt;0,R196+1,0),R196)</f>
        <v>0</v>
      </c>
      <c r="S197" s="38">
        <f>IF(M197=1,IF(G197&lt;0,S196+1,0),S196)</f>
        <v>0</v>
      </c>
      <c r="T197" s="36" t="str">
        <f>IF(M197&lt;&gt;1,"",IF(R196&gt;=3,"前面连赢 3 笔以上","前面连赢 "&amp;R196&amp;" 笔"))</f>
        <v/>
      </c>
      <c r="U197" s="40" t="str">
        <f>IF(AND(M197=1,ISNUMBER(H197)),H197-G197,"")</f>
        <v/>
      </c>
      <c r="V197" s="41" t="e">
        <f>IF(M197=1,O197,NA())</f>
        <v>#N/A</v>
      </c>
      <c r="W197" s="41" t="e">
        <f>IF(M197=1,-Q197,NA())</f>
        <v>#N/A</v>
      </c>
    </row>
    <row r="198">
      <c r="A198" s="17" t="n"/>
      <c r="B198" s="23" t="n"/>
      <c r="C198" s="25" t="n"/>
      <c r="D198" s="25" t="n"/>
      <c r="E198" s="25" t="n"/>
      <c r="F198" s="25" t="n"/>
      <c r="G198" s="35" t="n"/>
      <c r="H198" s="35" t="n"/>
      <c r="I198" s="25" t="n"/>
      <c r="J198" s="25" t="n"/>
      <c r="K198" s="36" t="str">
        <f>IF(ISNUMBER(B198),"周"&amp;CHOOSE(WEEKDAY(B198,2),"一","二","三","四","五","六","日"),"")</f>
        <v/>
      </c>
      <c r="L198" s="37" t="str">
        <f>IF(ISNUMBER(B198),DATE(YEAR(B198),MONTH(B198),1),"")</f>
        <v/>
      </c>
      <c r="M198" s="38">
        <f>IF(AND(ISNUMBER(B198),ISNUMBER(G198)),IF(AND(OR(NOT(ISNUMBER('看板'!$C$4)),B198&gt;='看板'!$C$4),OR(NOT(ISNUMBER('看板'!$E$4)),B198&lt;='看板'!$E$4),OR('看板'!$C$5="",C198='看板'!$C$5),OR('看板'!$E$5="",D198='看板'!$E$5)),1,0),0)</f>
        <v>0</v>
      </c>
      <c r="N198" s="38" t="str">
        <f>IF(M198=1,COUNTIF(M$5:M198,1),"")</f>
        <v/>
      </c>
      <c r="O198" s="39" t="str">
        <f>IF(M198=1,SUMIF(M$5:M198,1,G$5:G198),"")</f>
        <v/>
      </c>
      <c r="P198" s="39" t="str">
        <f>IF(M198=1,MAX(0,MAX(O$5:O198)),"")</f>
        <v/>
      </c>
      <c r="Q198" s="40" t="str">
        <f>IF(M198=1,P198-O198,"")</f>
        <v/>
      </c>
      <c r="R198" s="38">
        <f>IF(M198=1,IF(G198&gt;0,R197+1,0),R197)</f>
        <v>0</v>
      </c>
      <c r="S198" s="38">
        <f>IF(M198=1,IF(G198&lt;0,S197+1,0),S197)</f>
        <v>0</v>
      </c>
      <c r="T198" s="36" t="str">
        <f>IF(M198&lt;&gt;1,"",IF(R197&gt;=3,"前面连赢 3 笔以上","前面连赢 "&amp;R197&amp;" 笔"))</f>
        <v/>
      </c>
      <c r="U198" s="40" t="str">
        <f>IF(AND(M198=1,ISNUMBER(H198)),H198-G198,"")</f>
        <v/>
      </c>
      <c r="V198" s="41" t="e">
        <f>IF(M198=1,O198,NA())</f>
        <v>#N/A</v>
      </c>
      <c r="W198" s="41" t="e">
        <f>IF(M198=1,-Q198,NA())</f>
        <v>#N/A</v>
      </c>
    </row>
    <row r="199">
      <c r="A199" s="17" t="n"/>
      <c r="B199" s="23" t="n"/>
      <c r="C199" s="25" t="n"/>
      <c r="D199" s="25" t="n"/>
      <c r="E199" s="25" t="n"/>
      <c r="F199" s="25" t="n"/>
      <c r="G199" s="35" t="n"/>
      <c r="H199" s="35" t="n"/>
      <c r="I199" s="25" t="n"/>
      <c r="J199" s="25" t="n"/>
      <c r="K199" s="36" t="str">
        <f>IF(ISNUMBER(B199),"周"&amp;CHOOSE(WEEKDAY(B199,2),"一","二","三","四","五","六","日"),"")</f>
        <v/>
      </c>
      <c r="L199" s="37" t="str">
        <f>IF(ISNUMBER(B199),DATE(YEAR(B199),MONTH(B199),1),"")</f>
        <v/>
      </c>
      <c r="M199" s="38">
        <f>IF(AND(ISNUMBER(B199),ISNUMBER(G199)),IF(AND(OR(NOT(ISNUMBER('看板'!$C$4)),B199&gt;='看板'!$C$4),OR(NOT(ISNUMBER('看板'!$E$4)),B199&lt;='看板'!$E$4),OR('看板'!$C$5="",C199='看板'!$C$5),OR('看板'!$E$5="",D199='看板'!$E$5)),1,0),0)</f>
        <v>0</v>
      </c>
      <c r="N199" s="38" t="str">
        <f>IF(M199=1,COUNTIF(M$5:M199,1),"")</f>
        <v/>
      </c>
      <c r="O199" s="39" t="str">
        <f>IF(M199=1,SUMIF(M$5:M199,1,G$5:G199),"")</f>
        <v/>
      </c>
      <c r="P199" s="39" t="str">
        <f>IF(M199=1,MAX(0,MAX(O$5:O199)),"")</f>
        <v/>
      </c>
      <c r="Q199" s="40" t="str">
        <f>IF(M199=1,P199-O199,"")</f>
        <v/>
      </c>
      <c r="R199" s="38">
        <f>IF(M199=1,IF(G199&gt;0,R198+1,0),R198)</f>
        <v>0</v>
      </c>
      <c r="S199" s="38">
        <f>IF(M199=1,IF(G199&lt;0,S198+1,0),S198)</f>
        <v>0</v>
      </c>
      <c r="T199" s="36" t="str">
        <f>IF(M199&lt;&gt;1,"",IF(R198&gt;=3,"前面连赢 3 笔以上","前面连赢 "&amp;R198&amp;" 笔"))</f>
        <v/>
      </c>
      <c r="U199" s="40" t="str">
        <f>IF(AND(M199=1,ISNUMBER(H199)),H199-G199,"")</f>
        <v/>
      </c>
      <c r="V199" s="41" t="e">
        <f>IF(M199=1,O199,NA())</f>
        <v>#N/A</v>
      </c>
      <c r="W199" s="41" t="e">
        <f>IF(M199=1,-Q199,NA())</f>
        <v>#N/A</v>
      </c>
    </row>
    <row r="200">
      <c r="A200" s="17" t="n"/>
      <c r="B200" s="23" t="n"/>
      <c r="C200" s="25" t="n"/>
      <c r="D200" s="25" t="n"/>
      <c r="E200" s="25" t="n"/>
      <c r="F200" s="25" t="n"/>
      <c r="G200" s="35" t="n"/>
      <c r="H200" s="35" t="n"/>
      <c r="I200" s="25" t="n"/>
      <c r="J200" s="25" t="n"/>
      <c r="K200" s="36" t="str">
        <f>IF(ISNUMBER(B200),"周"&amp;CHOOSE(WEEKDAY(B200,2),"一","二","三","四","五","六","日"),"")</f>
        <v/>
      </c>
      <c r="L200" s="37" t="str">
        <f>IF(ISNUMBER(B200),DATE(YEAR(B200),MONTH(B200),1),"")</f>
        <v/>
      </c>
      <c r="M200" s="38">
        <f>IF(AND(ISNUMBER(B200),ISNUMBER(G200)),IF(AND(OR(NOT(ISNUMBER('看板'!$C$4)),B200&gt;='看板'!$C$4),OR(NOT(ISNUMBER('看板'!$E$4)),B200&lt;='看板'!$E$4),OR('看板'!$C$5="",C200='看板'!$C$5),OR('看板'!$E$5="",D200='看板'!$E$5)),1,0),0)</f>
        <v>0</v>
      </c>
      <c r="N200" s="38" t="str">
        <f>IF(M200=1,COUNTIF(M$5:M200,1),"")</f>
        <v/>
      </c>
      <c r="O200" s="39" t="str">
        <f>IF(M200=1,SUMIF(M$5:M200,1,G$5:G200),"")</f>
        <v/>
      </c>
      <c r="P200" s="39" t="str">
        <f>IF(M200=1,MAX(0,MAX(O$5:O200)),"")</f>
        <v/>
      </c>
      <c r="Q200" s="40" t="str">
        <f>IF(M200=1,P200-O200,"")</f>
        <v/>
      </c>
      <c r="R200" s="38">
        <f>IF(M200=1,IF(G200&gt;0,R199+1,0),R199)</f>
        <v>0</v>
      </c>
      <c r="S200" s="38">
        <f>IF(M200=1,IF(G200&lt;0,S199+1,0),S199)</f>
        <v>0</v>
      </c>
      <c r="T200" s="36" t="str">
        <f>IF(M200&lt;&gt;1,"",IF(R199&gt;=3,"前面连赢 3 笔以上","前面连赢 "&amp;R199&amp;" 笔"))</f>
        <v/>
      </c>
      <c r="U200" s="40" t="str">
        <f>IF(AND(M200=1,ISNUMBER(H200)),H200-G200,"")</f>
        <v/>
      </c>
      <c r="V200" s="41" t="e">
        <f>IF(M200=1,O200,NA())</f>
        <v>#N/A</v>
      </c>
      <c r="W200" s="41" t="e">
        <f>IF(M200=1,-Q200,NA())</f>
        <v>#N/A</v>
      </c>
    </row>
    <row r="201">
      <c r="A201" s="17" t="n"/>
      <c r="B201" s="23" t="n"/>
      <c r="C201" s="25" t="n"/>
      <c r="D201" s="25" t="n"/>
      <c r="E201" s="25" t="n"/>
      <c r="F201" s="25" t="n"/>
      <c r="G201" s="35" t="n"/>
      <c r="H201" s="35" t="n"/>
      <c r="I201" s="25" t="n"/>
      <c r="J201" s="25" t="n"/>
      <c r="K201" s="36" t="str">
        <f>IF(ISNUMBER(B201),"周"&amp;CHOOSE(WEEKDAY(B201,2),"一","二","三","四","五","六","日"),"")</f>
        <v/>
      </c>
      <c r="L201" s="37" t="str">
        <f>IF(ISNUMBER(B201),DATE(YEAR(B201),MONTH(B201),1),"")</f>
        <v/>
      </c>
      <c r="M201" s="38">
        <f>IF(AND(ISNUMBER(B201),ISNUMBER(G201)),IF(AND(OR(NOT(ISNUMBER('看板'!$C$4)),B201&gt;='看板'!$C$4),OR(NOT(ISNUMBER('看板'!$E$4)),B201&lt;='看板'!$E$4),OR('看板'!$C$5="",C201='看板'!$C$5),OR('看板'!$E$5="",D201='看板'!$E$5)),1,0),0)</f>
        <v>0</v>
      </c>
      <c r="N201" s="38" t="str">
        <f>IF(M201=1,COUNTIF(M$5:M201,1),"")</f>
        <v/>
      </c>
      <c r="O201" s="39" t="str">
        <f>IF(M201=1,SUMIF(M$5:M201,1,G$5:G201),"")</f>
        <v/>
      </c>
      <c r="P201" s="39" t="str">
        <f>IF(M201=1,MAX(0,MAX(O$5:O201)),"")</f>
        <v/>
      </c>
      <c r="Q201" s="40" t="str">
        <f>IF(M201=1,P201-O201,"")</f>
        <v/>
      </c>
      <c r="R201" s="38">
        <f>IF(M201=1,IF(G201&gt;0,R200+1,0),R200)</f>
        <v>0</v>
      </c>
      <c r="S201" s="38">
        <f>IF(M201=1,IF(G201&lt;0,S200+1,0),S200)</f>
        <v>0</v>
      </c>
      <c r="T201" s="36" t="str">
        <f>IF(M201&lt;&gt;1,"",IF(R200&gt;=3,"前面连赢 3 笔以上","前面连赢 "&amp;R200&amp;" 笔"))</f>
        <v/>
      </c>
      <c r="U201" s="40" t="str">
        <f>IF(AND(M201=1,ISNUMBER(H201)),H201-G201,"")</f>
        <v/>
      </c>
      <c r="V201" s="41" t="e">
        <f>IF(M201=1,O201,NA())</f>
        <v>#N/A</v>
      </c>
      <c r="W201" s="41" t="e">
        <f>IF(M201=1,-Q201,NA())</f>
        <v>#N/A</v>
      </c>
    </row>
    <row r="202">
      <c r="A202" s="17" t="n"/>
      <c r="B202" s="23" t="n"/>
      <c r="C202" s="25" t="n"/>
      <c r="D202" s="25" t="n"/>
      <c r="E202" s="25" t="n"/>
      <c r="F202" s="25" t="n"/>
      <c r="G202" s="35" t="n"/>
      <c r="H202" s="35" t="n"/>
      <c r="I202" s="25" t="n"/>
      <c r="J202" s="25" t="n"/>
      <c r="K202" s="36" t="str">
        <f>IF(ISNUMBER(B202),"周"&amp;CHOOSE(WEEKDAY(B202,2),"一","二","三","四","五","六","日"),"")</f>
        <v/>
      </c>
      <c r="L202" s="37" t="str">
        <f>IF(ISNUMBER(B202),DATE(YEAR(B202),MONTH(B202),1),"")</f>
        <v/>
      </c>
      <c r="M202" s="38">
        <f>IF(AND(ISNUMBER(B202),ISNUMBER(G202)),IF(AND(OR(NOT(ISNUMBER('看板'!$C$4)),B202&gt;='看板'!$C$4),OR(NOT(ISNUMBER('看板'!$E$4)),B202&lt;='看板'!$E$4),OR('看板'!$C$5="",C202='看板'!$C$5),OR('看板'!$E$5="",D202='看板'!$E$5)),1,0),0)</f>
        <v>0</v>
      </c>
      <c r="N202" s="38" t="str">
        <f>IF(M202=1,COUNTIF(M$5:M202,1),"")</f>
        <v/>
      </c>
      <c r="O202" s="39" t="str">
        <f>IF(M202=1,SUMIF(M$5:M202,1,G$5:G202),"")</f>
        <v/>
      </c>
      <c r="P202" s="39" t="str">
        <f>IF(M202=1,MAX(0,MAX(O$5:O202)),"")</f>
        <v/>
      </c>
      <c r="Q202" s="40" t="str">
        <f>IF(M202=1,P202-O202,"")</f>
        <v/>
      </c>
      <c r="R202" s="38">
        <f>IF(M202=1,IF(G202&gt;0,R201+1,0),R201)</f>
        <v>0</v>
      </c>
      <c r="S202" s="38">
        <f>IF(M202=1,IF(G202&lt;0,S201+1,0),S201)</f>
        <v>0</v>
      </c>
      <c r="T202" s="36" t="str">
        <f>IF(M202&lt;&gt;1,"",IF(R201&gt;=3,"前面连赢 3 笔以上","前面连赢 "&amp;R201&amp;" 笔"))</f>
        <v/>
      </c>
      <c r="U202" s="40" t="str">
        <f>IF(AND(M202=1,ISNUMBER(H202)),H202-G202,"")</f>
        <v/>
      </c>
      <c r="V202" s="41" t="e">
        <f>IF(M202=1,O202,NA())</f>
        <v>#N/A</v>
      </c>
      <c r="W202" s="41" t="e">
        <f>IF(M202=1,-Q202,NA())</f>
        <v>#N/A</v>
      </c>
    </row>
    <row r="203">
      <c r="A203" s="17" t="n"/>
      <c r="B203" s="23" t="n"/>
      <c r="C203" s="25" t="n"/>
      <c r="D203" s="25" t="n"/>
      <c r="E203" s="25" t="n"/>
      <c r="F203" s="25" t="n"/>
      <c r="G203" s="35" t="n"/>
      <c r="H203" s="35" t="n"/>
      <c r="I203" s="25" t="n"/>
      <c r="J203" s="25" t="n"/>
      <c r="K203" s="36" t="str">
        <f>IF(ISNUMBER(B203),"周"&amp;CHOOSE(WEEKDAY(B203,2),"一","二","三","四","五","六","日"),"")</f>
        <v/>
      </c>
      <c r="L203" s="37" t="str">
        <f>IF(ISNUMBER(B203),DATE(YEAR(B203),MONTH(B203),1),"")</f>
        <v/>
      </c>
      <c r="M203" s="38">
        <f>IF(AND(ISNUMBER(B203),ISNUMBER(G203)),IF(AND(OR(NOT(ISNUMBER('看板'!$C$4)),B203&gt;='看板'!$C$4),OR(NOT(ISNUMBER('看板'!$E$4)),B203&lt;='看板'!$E$4),OR('看板'!$C$5="",C203='看板'!$C$5),OR('看板'!$E$5="",D203='看板'!$E$5)),1,0),0)</f>
        <v>0</v>
      </c>
      <c r="N203" s="38" t="str">
        <f>IF(M203=1,COUNTIF(M$5:M203,1),"")</f>
        <v/>
      </c>
      <c r="O203" s="39" t="str">
        <f>IF(M203=1,SUMIF(M$5:M203,1,G$5:G203),"")</f>
        <v/>
      </c>
      <c r="P203" s="39" t="str">
        <f>IF(M203=1,MAX(0,MAX(O$5:O203)),"")</f>
        <v/>
      </c>
      <c r="Q203" s="40" t="str">
        <f>IF(M203=1,P203-O203,"")</f>
        <v/>
      </c>
      <c r="R203" s="38">
        <f>IF(M203=1,IF(G203&gt;0,R202+1,0),R202)</f>
        <v>0</v>
      </c>
      <c r="S203" s="38">
        <f>IF(M203=1,IF(G203&lt;0,S202+1,0),S202)</f>
        <v>0</v>
      </c>
      <c r="T203" s="36" t="str">
        <f>IF(M203&lt;&gt;1,"",IF(R202&gt;=3,"前面连赢 3 笔以上","前面连赢 "&amp;R202&amp;" 笔"))</f>
        <v/>
      </c>
      <c r="U203" s="40" t="str">
        <f>IF(AND(M203=1,ISNUMBER(H203)),H203-G203,"")</f>
        <v/>
      </c>
      <c r="V203" s="41" t="e">
        <f>IF(M203=1,O203,NA())</f>
        <v>#N/A</v>
      </c>
      <c r="W203" s="41" t="e">
        <f>IF(M203=1,-Q203,NA())</f>
        <v>#N/A</v>
      </c>
    </row>
    <row r="204">
      <c r="A204" s="17" t="n"/>
      <c r="B204" s="23" t="n"/>
      <c r="C204" s="25" t="n"/>
      <c r="D204" s="25" t="n"/>
      <c r="E204" s="25" t="n"/>
      <c r="F204" s="25" t="n"/>
      <c r="G204" s="35" t="n"/>
      <c r="H204" s="35" t="n"/>
      <c r="I204" s="25" t="n"/>
      <c r="J204" s="25" t="n"/>
      <c r="K204" s="36" t="str">
        <f>IF(ISNUMBER(B204),"周"&amp;CHOOSE(WEEKDAY(B204,2),"一","二","三","四","五","六","日"),"")</f>
        <v/>
      </c>
      <c r="L204" s="37" t="str">
        <f>IF(ISNUMBER(B204),DATE(YEAR(B204),MONTH(B204),1),"")</f>
        <v/>
      </c>
      <c r="M204" s="38">
        <f>IF(AND(ISNUMBER(B204),ISNUMBER(G204)),IF(AND(OR(NOT(ISNUMBER('看板'!$C$4)),B204&gt;='看板'!$C$4),OR(NOT(ISNUMBER('看板'!$E$4)),B204&lt;='看板'!$E$4),OR('看板'!$C$5="",C204='看板'!$C$5),OR('看板'!$E$5="",D204='看板'!$E$5)),1,0),0)</f>
        <v>0</v>
      </c>
      <c r="N204" s="38" t="str">
        <f>IF(M204=1,COUNTIF(M$5:M204,1),"")</f>
        <v/>
      </c>
      <c r="O204" s="39" t="str">
        <f>IF(M204=1,SUMIF(M$5:M204,1,G$5:G204),"")</f>
        <v/>
      </c>
      <c r="P204" s="39" t="str">
        <f>IF(M204=1,MAX(0,MAX(O$5:O204)),"")</f>
        <v/>
      </c>
      <c r="Q204" s="40" t="str">
        <f>IF(M204=1,P204-O204,"")</f>
        <v/>
      </c>
      <c r="R204" s="38">
        <f>IF(M204=1,IF(G204&gt;0,R203+1,0),R203)</f>
        <v>0</v>
      </c>
      <c r="S204" s="38">
        <f>IF(M204=1,IF(G204&lt;0,S203+1,0),S203)</f>
        <v>0</v>
      </c>
      <c r="T204" s="36" t="str">
        <f>IF(M204&lt;&gt;1,"",IF(R203&gt;=3,"前面连赢 3 笔以上","前面连赢 "&amp;R203&amp;" 笔"))</f>
        <v/>
      </c>
      <c r="U204" s="40" t="str">
        <f>IF(AND(M204=1,ISNUMBER(H204)),H204-G204,"")</f>
        <v/>
      </c>
      <c r="V204" s="41" t="e">
        <f>IF(M204=1,O204,NA())</f>
        <v>#N/A</v>
      </c>
      <c r="W204" s="41" t="e">
        <f>IF(M204=1,-Q204,NA())</f>
        <v>#N/A</v>
      </c>
    </row>
    <row r="205">
      <c r="A205" s="17" t="n"/>
      <c r="B205" s="23" t="n"/>
      <c r="C205" s="25" t="n"/>
      <c r="D205" s="25" t="n"/>
      <c r="E205" s="25" t="n"/>
      <c r="F205" s="25" t="n"/>
      <c r="G205" s="35" t="n"/>
      <c r="H205" s="35" t="n"/>
      <c r="I205" s="25" t="n"/>
      <c r="J205" s="25" t="n"/>
      <c r="K205" s="36" t="str">
        <f>IF(ISNUMBER(B205),"周"&amp;CHOOSE(WEEKDAY(B205,2),"一","二","三","四","五","六","日"),"")</f>
        <v/>
      </c>
      <c r="L205" s="37" t="str">
        <f>IF(ISNUMBER(B205),DATE(YEAR(B205),MONTH(B205),1),"")</f>
        <v/>
      </c>
      <c r="M205" s="38">
        <f>IF(AND(ISNUMBER(B205),ISNUMBER(G205)),IF(AND(OR(NOT(ISNUMBER('看板'!$C$4)),B205&gt;='看板'!$C$4),OR(NOT(ISNUMBER('看板'!$E$4)),B205&lt;='看板'!$E$4),OR('看板'!$C$5="",C205='看板'!$C$5),OR('看板'!$E$5="",D205='看板'!$E$5)),1,0),0)</f>
        <v>0</v>
      </c>
      <c r="N205" s="38" t="str">
        <f>IF(M205=1,COUNTIF(M$5:M205,1),"")</f>
        <v/>
      </c>
      <c r="O205" s="39" t="str">
        <f>IF(M205=1,SUMIF(M$5:M205,1,G$5:G205),"")</f>
        <v/>
      </c>
      <c r="P205" s="39" t="str">
        <f>IF(M205=1,MAX(0,MAX(O$5:O205)),"")</f>
        <v/>
      </c>
      <c r="Q205" s="40" t="str">
        <f>IF(M205=1,P205-O205,"")</f>
        <v/>
      </c>
      <c r="R205" s="38">
        <f>IF(M205=1,IF(G205&gt;0,R204+1,0),R204)</f>
        <v>0</v>
      </c>
      <c r="S205" s="38">
        <f>IF(M205=1,IF(G205&lt;0,S204+1,0),S204)</f>
        <v>0</v>
      </c>
      <c r="T205" s="36" t="str">
        <f>IF(M205&lt;&gt;1,"",IF(R204&gt;=3,"前面连赢 3 笔以上","前面连赢 "&amp;R204&amp;" 笔"))</f>
        <v/>
      </c>
      <c r="U205" s="40" t="str">
        <f>IF(AND(M205=1,ISNUMBER(H205)),H205-G205,"")</f>
        <v/>
      </c>
      <c r="V205" s="41" t="e">
        <f>IF(M205=1,O205,NA())</f>
        <v>#N/A</v>
      </c>
      <c r="W205" s="41" t="e">
        <f>IF(M205=1,-Q205,NA())</f>
        <v>#N/A</v>
      </c>
    </row>
    <row r="206">
      <c r="A206" s="17" t="n"/>
      <c r="B206" s="23" t="n"/>
      <c r="C206" s="25" t="n"/>
      <c r="D206" s="25" t="n"/>
      <c r="E206" s="25" t="n"/>
      <c r="F206" s="25" t="n"/>
      <c r="G206" s="35" t="n"/>
      <c r="H206" s="35" t="n"/>
      <c r="I206" s="25" t="n"/>
      <c r="J206" s="25" t="n"/>
      <c r="K206" s="36" t="str">
        <f>IF(ISNUMBER(B206),"周"&amp;CHOOSE(WEEKDAY(B206,2),"一","二","三","四","五","六","日"),"")</f>
        <v/>
      </c>
      <c r="L206" s="37" t="str">
        <f>IF(ISNUMBER(B206),DATE(YEAR(B206),MONTH(B206),1),"")</f>
        <v/>
      </c>
      <c r="M206" s="38">
        <f>IF(AND(ISNUMBER(B206),ISNUMBER(G206)),IF(AND(OR(NOT(ISNUMBER('看板'!$C$4)),B206&gt;='看板'!$C$4),OR(NOT(ISNUMBER('看板'!$E$4)),B206&lt;='看板'!$E$4),OR('看板'!$C$5="",C206='看板'!$C$5),OR('看板'!$E$5="",D206='看板'!$E$5)),1,0),0)</f>
        <v>0</v>
      </c>
      <c r="N206" s="38" t="str">
        <f>IF(M206=1,COUNTIF(M$5:M206,1),"")</f>
        <v/>
      </c>
      <c r="O206" s="39" t="str">
        <f>IF(M206=1,SUMIF(M$5:M206,1,G$5:G206),"")</f>
        <v/>
      </c>
      <c r="P206" s="39" t="str">
        <f>IF(M206=1,MAX(0,MAX(O$5:O206)),"")</f>
        <v/>
      </c>
      <c r="Q206" s="40" t="str">
        <f>IF(M206=1,P206-O206,"")</f>
        <v/>
      </c>
      <c r="R206" s="38">
        <f>IF(M206=1,IF(G206&gt;0,R205+1,0),R205)</f>
        <v>0</v>
      </c>
      <c r="S206" s="38">
        <f>IF(M206=1,IF(G206&lt;0,S205+1,0),S205)</f>
        <v>0</v>
      </c>
      <c r="T206" s="36" t="str">
        <f>IF(M206&lt;&gt;1,"",IF(R205&gt;=3,"前面连赢 3 笔以上","前面连赢 "&amp;R205&amp;" 笔"))</f>
        <v/>
      </c>
      <c r="U206" s="40" t="str">
        <f>IF(AND(M206=1,ISNUMBER(H206)),H206-G206,"")</f>
        <v/>
      </c>
      <c r="V206" s="41" t="e">
        <f>IF(M206=1,O206,NA())</f>
        <v>#N/A</v>
      </c>
      <c r="W206" s="41" t="e">
        <f>IF(M206=1,-Q206,NA())</f>
        <v>#N/A</v>
      </c>
    </row>
    <row r="207">
      <c r="A207" s="17" t="n"/>
      <c r="B207" s="23" t="n"/>
      <c r="C207" s="25" t="n"/>
      <c r="D207" s="25" t="n"/>
      <c r="E207" s="25" t="n"/>
      <c r="F207" s="25" t="n"/>
      <c r="G207" s="35" t="n"/>
      <c r="H207" s="35" t="n"/>
      <c r="I207" s="25" t="n"/>
      <c r="J207" s="25" t="n"/>
      <c r="K207" s="36" t="str">
        <f>IF(ISNUMBER(B207),"周"&amp;CHOOSE(WEEKDAY(B207,2),"一","二","三","四","五","六","日"),"")</f>
        <v/>
      </c>
      <c r="L207" s="37" t="str">
        <f>IF(ISNUMBER(B207),DATE(YEAR(B207),MONTH(B207),1),"")</f>
        <v/>
      </c>
      <c r="M207" s="38">
        <f>IF(AND(ISNUMBER(B207),ISNUMBER(G207)),IF(AND(OR(NOT(ISNUMBER('看板'!$C$4)),B207&gt;='看板'!$C$4),OR(NOT(ISNUMBER('看板'!$E$4)),B207&lt;='看板'!$E$4),OR('看板'!$C$5="",C207='看板'!$C$5),OR('看板'!$E$5="",D207='看板'!$E$5)),1,0),0)</f>
        <v>0</v>
      </c>
      <c r="N207" s="38" t="str">
        <f>IF(M207=1,COUNTIF(M$5:M207,1),"")</f>
        <v/>
      </c>
      <c r="O207" s="39" t="str">
        <f>IF(M207=1,SUMIF(M$5:M207,1,G$5:G207),"")</f>
        <v/>
      </c>
      <c r="P207" s="39" t="str">
        <f>IF(M207=1,MAX(0,MAX(O$5:O207)),"")</f>
        <v/>
      </c>
      <c r="Q207" s="40" t="str">
        <f>IF(M207=1,P207-O207,"")</f>
        <v/>
      </c>
      <c r="R207" s="38">
        <f>IF(M207=1,IF(G207&gt;0,R206+1,0),R206)</f>
        <v>0</v>
      </c>
      <c r="S207" s="38">
        <f>IF(M207=1,IF(G207&lt;0,S206+1,0),S206)</f>
        <v>0</v>
      </c>
      <c r="T207" s="36" t="str">
        <f>IF(M207&lt;&gt;1,"",IF(R206&gt;=3,"前面连赢 3 笔以上","前面连赢 "&amp;R206&amp;" 笔"))</f>
        <v/>
      </c>
      <c r="U207" s="40" t="str">
        <f>IF(AND(M207=1,ISNUMBER(H207)),H207-G207,"")</f>
        <v/>
      </c>
      <c r="V207" s="41" t="e">
        <f>IF(M207=1,O207,NA())</f>
        <v>#N/A</v>
      </c>
      <c r="W207" s="41" t="e">
        <f>IF(M207=1,-Q207,NA())</f>
        <v>#N/A</v>
      </c>
    </row>
    <row r="208">
      <c r="A208" s="17" t="n"/>
      <c r="B208" s="23" t="n"/>
      <c r="C208" s="25" t="n"/>
      <c r="D208" s="25" t="n"/>
      <c r="E208" s="25" t="n"/>
      <c r="F208" s="25" t="n"/>
      <c r="G208" s="35" t="n"/>
      <c r="H208" s="35" t="n"/>
      <c r="I208" s="25" t="n"/>
      <c r="J208" s="25" t="n"/>
      <c r="K208" s="36" t="str">
        <f>IF(ISNUMBER(B208),"周"&amp;CHOOSE(WEEKDAY(B208,2),"一","二","三","四","五","六","日"),"")</f>
        <v/>
      </c>
      <c r="L208" s="37" t="str">
        <f>IF(ISNUMBER(B208),DATE(YEAR(B208),MONTH(B208),1),"")</f>
        <v/>
      </c>
      <c r="M208" s="38">
        <f>IF(AND(ISNUMBER(B208),ISNUMBER(G208)),IF(AND(OR(NOT(ISNUMBER('看板'!$C$4)),B208&gt;='看板'!$C$4),OR(NOT(ISNUMBER('看板'!$E$4)),B208&lt;='看板'!$E$4),OR('看板'!$C$5="",C208='看板'!$C$5),OR('看板'!$E$5="",D208='看板'!$E$5)),1,0),0)</f>
        <v>0</v>
      </c>
      <c r="N208" s="38" t="str">
        <f>IF(M208=1,COUNTIF(M$5:M208,1),"")</f>
        <v/>
      </c>
      <c r="O208" s="39" t="str">
        <f>IF(M208=1,SUMIF(M$5:M208,1,G$5:G208),"")</f>
        <v/>
      </c>
      <c r="P208" s="39" t="str">
        <f>IF(M208=1,MAX(0,MAX(O$5:O208)),"")</f>
        <v/>
      </c>
      <c r="Q208" s="40" t="str">
        <f>IF(M208=1,P208-O208,"")</f>
        <v/>
      </c>
      <c r="R208" s="38">
        <f>IF(M208=1,IF(G208&gt;0,R207+1,0),R207)</f>
        <v>0</v>
      </c>
      <c r="S208" s="38">
        <f>IF(M208=1,IF(G208&lt;0,S207+1,0),S207)</f>
        <v>0</v>
      </c>
      <c r="T208" s="36" t="str">
        <f>IF(M208&lt;&gt;1,"",IF(R207&gt;=3,"前面连赢 3 笔以上","前面连赢 "&amp;R207&amp;" 笔"))</f>
        <v/>
      </c>
      <c r="U208" s="40" t="str">
        <f>IF(AND(M208=1,ISNUMBER(H208)),H208-G208,"")</f>
        <v/>
      </c>
      <c r="V208" s="41" t="e">
        <f>IF(M208=1,O208,NA())</f>
        <v>#N/A</v>
      </c>
      <c r="W208" s="41" t="e">
        <f>IF(M208=1,-Q208,NA())</f>
        <v>#N/A</v>
      </c>
    </row>
    <row r="209">
      <c r="A209" s="17" t="n"/>
      <c r="B209" s="23" t="n"/>
      <c r="C209" s="25" t="n"/>
      <c r="D209" s="25" t="n"/>
      <c r="E209" s="25" t="n"/>
      <c r="F209" s="25" t="n"/>
      <c r="G209" s="35" t="n"/>
      <c r="H209" s="35" t="n"/>
      <c r="I209" s="25" t="n"/>
      <c r="J209" s="25" t="n"/>
      <c r="K209" s="36" t="str">
        <f>IF(ISNUMBER(B209),"周"&amp;CHOOSE(WEEKDAY(B209,2),"一","二","三","四","五","六","日"),"")</f>
        <v/>
      </c>
      <c r="L209" s="37" t="str">
        <f>IF(ISNUMBER(B209),DATE(YEAR(B209),MONTH(B209),1),"")</f>
        <v/>
      </c>
      <c r="M209" s="38">
        <f>IF(AND(ISNUMBER(B209),ISNUMBER(G209)),IF(AND(OR(NOT(ISNUMBER('看板'!$C$4)),B209&gt;='看板'!$C$4),OR(NOT(ISNUMBER('看板'!$E$4)),B209&lt;='看板'!$E$4),OR('看板'!$C$5="",C209='看板'!$C$5),OR('看板'!$E$5="",D209='看板'!$E$5)),1,0),0)</f>
        <v>0</v>
      </c>
      <c r="N209" s="38" t="str">
        <f>IF(M209=1,COUNTIF(M$5:M209,1),"")</f>
        <v/>
      </c>
      <c r="O209" s="39" t="str">
        <f>IF(M209=1,SUMIF(M$5:M209,1,G$5:G209),"")</f>
        <v/>
      </c>
      <c r="P209" s="39" t="str">
        <f>IF(M209=1,MAX(0,MAX(O$5:O209)),"")</f>
        <v/>
      </c>
      <c r="Q209" s="40" t="str">
        <f>IF(M209=1,P209-O209,"")</f>
        <v/>
      </c>
      <c r="R209" s="38">
        <f>IF(M209=1,IF(G209&gt;0,R208+1,0),R208)</f>
        <v>0</v>
      </c>
      <c r="S209" s="38">
        <f>IF(M209=1,IF(G209&lt;0,S208+1,0),S208)</f>
        <v>0</v>
      </c>
      <c r="T209" s="36" t="str">
        <f>IF(M209&lt;&gt;1,"",IF(R208&gt;=3,"前面连赢 3 笔以上","前面连赢 "&amp;R208&amp;" 笔"))</f>
        <v/>
      </c>
      <c r="U209" s="40" t="str">
        <f>IF(AND(M209=1,ISNUMBER(H209)),H209-G209,"")</f>
        <v/>
      </c>
      <c r="V209" s="41" t="e">
        <f>IF(M209=1,O209,NA())</f>
        <v>#N/A</v>
      </c>
      <c r="W209" s="41" t="e">
        <f>IF(M209=1,-Q209,NA())</f>
        <v>#N/A</v>
      </c>
    </row>
    <row r="210">
      <c r="A210" s="17" t="n"/>
      <c r="B210" s="23" t="n"/>
      <c r="C210" s="25" t="n"/>
      <c r="D210" s="25" t="n"/>
      <c r="E210" s="25" t="n"/>
      <c r="F210" s="25" t="n"/>
      <c r="G210" s="35" t="n"/>
      <c r="H210" s="35" t="n"/>
      <c r="I210" s="25" t="n"/>
      <c r="J210" s="25" t="n"/>
      <c r="K210" s="36" t="str">
        <f>IF(ISNUMBER(B210),"周"&amp;CHOOSE(WEEKDAY(B210,2),"一","二","三","四","五","六","日"),"")</f>
        <v/>
      </c>
      <c r="L210" s="37" t="str">
        <f>IF(ISNUMBER(B210),DATE(YEAR(B210),MONTH(B210),1),"")</f>
        <v/>
      </c>
      <c r="M210" s="38">
        <f>IF(AND(ISNUMBER(B210),ISNUMBER(G210)),IF(AND(OR(NOT(ISNUMBER('看板'!$C$4)),B210&gt;='看板'!$C$4),OR(NOT(ISNUMBER('看板'!$E$4)),B210&lt;='看板'!$E$4),OR('看板'!$C$5="",C210='看板'!$C$5),OR('看板'!$E$5="",D210='看板'!$E$5)),1,0),0)</f>
        <v>0</v>
      </c>
      <c r="N210" s="38" t="str">
        <f>IF(M210=1,COUNTIF(M$5:M210,1),"")</f>
        <v/>
      </c>
      <c r="O210" s="39" t="str">
        <f>IF(M210=1,SUMIF(M$5:M210,1,G$5:G210),"")</f>
        <v/>
      </c>
      <c r="P210" s="39" t="str">
        <f>IF(M210=1,MAX(0,MAX(O$5:O210)),"")</f>
        <v/>
      </c>
      <c r="Q210" s="40" t="str">
        <f>IF(M210=1,P210-O210,"")</f>
        <v/>
      </c>
      <c r="R210" s="38">
        <f>IF(M210=1,IF(G210&gt;0,R209+1,0),R209)</f>
        <v>0</v>
      </c>
      <c r="S210" s="38">
        <f>IF(M210=1,IF(G210&lt;0,S209+1,0),S209)</f>
        <v>0</v>
      </c>
      <c r="T210" s="36" t="str">
        <f>IF(M210&lt;&gt;1,"",IF(R209&gt;=3,"前面连赢 3 笔以上","前面连赢 "&amp;R209&amp;" 笔"))</f>
        <v/>
      </c>
      <c r="U210" s="40" t="str">
        <f>IF(AND(M210=1,ISNUMBER(H210)),H210-G210,"")</f>
        <v/>
      </c>
      <c r="V210" s="41" t="e">
        <f>IF(M210=1,O210,NA())</f>
        <v>#N/A</v>
      </c>
      <c r="W210" s="41" t="e">
        <f>IF(M210=1,-Q210,NA())</f>
        <v>#N/A</v>
      </c>
    </row>
    <row r="211">
      <c r="A211" s="17" t="n"/>
      <c r="B211" s="23" t="n"/>
      <c r="C211" s="25" t="n"/>
      <c r="D211" s="25" t="n"/>
      <c r="E211" s="25" t="n"/>
      <c r="F211" s="25" t="n"/>
      <c r="G211" s="35" t="n"/>
      <c r="H211" s="35" t="n"/>
      <c r="I211" s="25" t="n"/>
      <c r="J211" s="25" t="n"/>
      <c r="K211" s="36" t="str">
        <f>IF(ISNUMBER(B211),"周"&amp;CHOOSE(WEEKDAY(B211,2),"一","二","三","四","五","六","日"),"")</f>
        <v/>
      </c>
      <c r="L211" s="37" t="str">
        <f>IF(ISNUMBER(B211),DATE(YEAR(B211),MONTH(B211),1),"")</f>
        <v/>
      </c>
      <c r="M211" s="38">
        <f>IF(AND(ISNUMBER(B211),ISNUMBER(G211)),IF(AND(OR(NOT(ISNUMBER('看板'!$C$4)),B211&gt;='看板'!$C$4),OR(NOT(ISNUMBER('看板'!$E$4)),B211&lt;='看板'!$E$4),OR('看板'!$C$5="",C211='看板'!$C$5),OR('看板'!$E$5="",D211='看板'!$E$5)),1,0),0)</f>
        <v>0</v>
      </c>
      <c r="N211" s="38" t="str">
        <f>IF(M211=1,COUNTIF(M$5:M211,1),"")</f>
        <v/>
      </c>
      <c r="O211" s="39" t="str">
        <f>IF(M211=1,SUMIF(M$5:M211,1,G$5:G211),"")</f>
        <v/>
      </c>
      <c r="P211" s="39" t="str">
        <f>IF(M211=1,MAX(0,MAX(O$5:O211)),"")</f>
        <v/>
      </c>
      <c r="Q211" s="40" t="str">
        <f>IF(M211=1,P211-O211,"")</f>
        <v/>
      </c>
      <c r="R211" s="38">
        <f>IF(M211=1,IF(G211&gt;0,R210+1,0),R210)</f>
        <v>0</v>
      </c>
      <c r="S211" s="38">
        <f>IF(M211=1,IF(G211&lt;0,S210+1,0),S210)</f>
        <v>0</v>
      </c>
      <c r="T211" s="36" t="str">
        <f>IF(M211&lt;&gt;1,"",IF(R210&gt;=3,"前面连赢 3 笔以上","前面连赢 "&amp;R210&amp;" 笔"))</f>
        <v/>
      </c>
      <c r="U211" s="40" t="str">
        <f>IF(AND(M211=1,ISNUMBER(H211)),H211-G211,"")</f>
        <v/>
      </c>
      <c r="V211" s="41" t="e">
        <f>IF(M211=1,O211,NA())</f>
        <v>#N/A</v>
      </c>
      <c r="W211" s="41" t="e">
        <f>IF(M211=1,-Q211,NA())</f>
        <v>#N/A</v>
      </c>
    </row>
    <row r="212">
      <c r="A212" s="17" t="n"/>
      <c r="B212" s="23" t="n"/>
      <c r="C212" s="25" t="n"/>
      <c r="D212" s="25" t="n"/>
      <c r="E212" s="25" t="n"/>
      <c r="F212" s="25" t="n"/>
      <c r="G212" s="35" t="n"/>
      <c r="H212" s="35" t="n"/>
      <c r="I212" s="25" t="n"/>
      <c r="J212" s="25" t="n"/>
      <c r="K212" s="36" t="str">
        <f>IF(ISNUMBER(B212),"周"&amp;CHOOSE(WEEKDAY(B212,2),"一","二","三","四","五","六","日"),"")</f>
        <v/>
      </c>
      <c r="L212" s="37" t="str">
        <f>IF(ISNUMBER(B212),DATE(YEAR(B212),MONTH(B212),1),"")</f>
        <v/>
      </c>
      <c r="M212" s="38">
        <f>IF(AND(ISNUMBER(B212),ISNUMBER(G212)),IF(AND(OR(NOT(ISNUMBER('看板'!$C$4)),B212&gt;='看板'!$C$4),OR(NOT(ISNUMBER('看板'!$E$4)),B212&lt;='看板'!$E$4),OR('看板'!$C$5="",C212='看板'!$C$5),OR('看板'!$E$5="",D212='看板'!$E$5)),1,0),0)</f>
        <v>0</v>
      </c>
      <c r="N212" s="38" t="str">
        <f>IF(M212=1,COUNTIF(M$5:M212,1),"")</f>
        <v/>
      </c>
      <c r="O212" s="39" t="str">
        <f>IF(M212=1,SUMIF(M$5:M212,1,G$5:G212),"")</f>
        <v/>
      </c>
      <c r="P212" s="39" t="str">
        <f>IF(M212=1,MAX(0,MAX(O$5:O212)),"")</f>
        <v/>
      </c>
      <c r="Q212" s="40" t="str">
        <f>IF(M212=1,P212-O212,"")</f>
        <v/>
      </c>
      <c r="R212" s="38">
        <f>IF(M212=1,IF(G212&gt;0,R211+1,0),R211)</f>
        <v>0</v>
      </c>
      <c r="S212" s="38">
        <f>IF(M212=1,IF(G212&lt;0,S211+1,0),S211)</f>
        <v>0</v>
      </c>
      <c r="T212" s="36" t="str">
        <f>IF(M212&lt;&gt;1,"",IF(R211&gt;=3,"前面连赢 3 笔以上","前面连赢 "&amp;R211&amp;" 笔"))</f>
        <v/>
      </c>
      <c r="U212" s="40" t="str">
        <f>IF(AND(M212=1,ISNUMBER(H212)),H212-G212,"")</f>
        <v/>
      </c>
      <c r="V212" s="41" t="e">
        <f>IF(M212=1,O212,NA())</f>
        <v>#N/A</v>
      </c>
      <c r="W212" s="41" t="e">
        <f>IF(M212=1,-Q212,NA())</f>
        <v>#N/A</v>
      </c>
    </row>
    <row r="213">
      <c r="A213" s="17" t="n"/>
      <c r="B213" s="23" t="n"/>
      <c r="C213" s="25" t="n"/>
      <c r="D213" s="25" t="n"/>
      <c r="E213" s="25" t="n"/>
      <c r="F213" s="25" t="n"/>
      <c r="G213" s="35" t="n"/>
      <c r="H213" s="35" t="n"/>
      <c r="I213" s="25" t="n"/>
      <c r="J213" s="25" t="n"/>
      <c r="K213" s="36" t="str">
        <f>IF(ISNUMBER(B213),"周"&amp;CHOOSE(WEEKDAY(B213,2),"一","二","三","四","五","六","日"),"")</f>
        <v/>
      </c>
      <c r="L213" s="37" t="str">
        <f>IF(ISNUMBER(B213),DATE(YEAR(B213),MONTH(B213),1),"")</f>
        <v/>
      </c>
      <c r="M213" s="38">
        <f>IF(AND(ISNUMBER(B213),ISNUMBER(G213)),IF(AND(OR(NOT(ISNUMBER('看板'!$C$4)),B213&gt;='看板'!$C$4),OR(NOT(ISNUMBER('看板'!$E$4)),B213&lt;='看板'!$E$4),OR('看板'!$C$5="",C213='看板'!$C$5),OR('看板'!$E$5="",D213='看板'!$E$5)),1,0),0)</f>
        <v>0</v>
      </c>
      <c r="N213" s="38" t="str">
        <f>IF(M213=1,COUNTIF(M$5:M213,1),"")</f>
        <v/>
      </c>
      <c r="O213" s="39" t="str">
        <f>IF(M213=1,SUMIF(M$5:M213,1,G$5:G213),"")</f>
        <v/>
      </c>
      <c r="P213" s="39" t="str">
        <f>IF(M213=1,MAX(0,MAX(O$5:O213)),"")</f>
        <v/>
      </c>
      <c r="Q213" s="40" t="str">
        <f>IF(M213=1,P213-O213,"")</f>
        <v/>
      </c>
      <c r="R213" s="38">
        <f>IF(M213=1,IF(G213&gt;0,R212+1,0),R212)</f>
        <v>0</v>
      </c>
      <c r="S213" s="38">
        <f>IF(M213=1,IF(G213&lt;0,S212+1,0),S212)</f>
        <v>0</v>
      </c>
      <c r="T213" s="36" t="str">
        <f>IF(M213&lt;&gt;1,"",IF(R212&gt;=3,"前面连赢 3 笔以上","前面连赢 "&amp;R212&amp;" 笔"))</f>
        <v/>
      </c>
      <c r="U213" s="40" t="str">
        <f>IF(AND(M213=1,ISNUMBER(H213)),H213-G213,"")</f>
        <v/>
      </c>
      <c r="V213" s="41" t="e">
        <f>IF(M213=1,O213,NA())</f>
        <v>#N/A</v>
      </c>
      <c r="W213" s="41" t="e">
        <f>IF(M213=1,-Q213,NA())</f>
        <v>#N/A</v>
      </c>
    </row>
    <row r="214">
      <c r="A214" s="17" t="n"/>
      <c r="B214" s="23" t="n"/>
      <c r="C214" s="25" t="n"/>
      <c r="D214" s="25" t="n"/>
      <c r="E214" s="25" t="n"/>
      <c r="F214" s="25" t="n"/>
      <c r="G214" s="35" t="n"/>
      <c r="H214" s="35" t="n"/>
      <c r="I214" s="25" t="n"/>
      <c r="J214" s="25" t="n"/>
      <c r="K214" s="36" t="str">
        <f>IF(ISNUMBER(B214),"周"&amp;CHOOSE(WEEKDAY(B214,2),"一","二","三","四","五","六","日"),"")</f>
        <v/>
      </c>
      <c r="L214" s="37" t="str">
        <f>IF(ISNUMBER(B214),DATE(YEAR(B214),MONTH(B214),1),"")</f>
        <v/>
      </c>
      <c r="M214" s="38">
        <f>IF(AND(ISNUMBER(B214),ISNUMBER(G214)),IF(AND(OR(NOT(ISNUMBER('看板'!$C$4)),B214&gt;='看板'!$C$4),OR(NOT(ISNUMBER('看板'!$E$4)),B214&lt;='看板'!$E$4),OR('看板'!$C$5="",C214='看板'!$C$5),OR('看板'!$E$5="",D214='看板'!$E$5)),1,0),0)</f>
        <v>0</v>
      </c>
      <c r="N214" s="38" t="str">
        <f>IF(M214=1,COUNTIF(M$5:M214,1),"")</f>
        <v/>
      </c>
      <c r="O214" s="39" t="str">
        <f>IF(M214=1,SUMIF(M$5:M214,1,G$5:G214),"")</f>
        <v/>
      </c>
      <c r="P214" s="39" t="str">
        <f>IF(M214=1,MAX(0,MAX(O$5:O214)),"")</f>
        <v/>
      </c>
      <c r="Q214" s="40" t="str">
        <f>IF(M214=1,P214-O214,"")</f>
        <v/>
      </c>
      <c r="R214" s="38">
        <f>IF(M214=1,IF(G214&gt;0,R213+1,0),R213)</f>
        <v>0</v>
      </c>
      <c r="S214" s="38">
        <f>IF(M214=1,IF(G214&lt;0,S213+1,0),S213)</f>
        <v>0</v>
      </c>
      <c r="T214" s="36" t="str">
        <f>IF(M214&lt;&gt;1,"",IF(R213&gt;=3,"前面连赢 3 笔以上","前面连赢 "&amp;R213&amp;" 笔"))</f>
        <v/>
      </c>
      <c r="U214" s="40" t="str">
        <f>IF(AND(M214=1,ISNUMBER(H214)),H214-G214,"")</f>
        <v/>
      </c>
      <c r="V214" s="41" t="e">
        <f>IF(M214=1,O214,NA())</f>
        <v>#N/A</v>
      </c>
      <c r="W214" s="41" t="e">
        <f>IF(M214=1,-Q214,NA())</f>
        <v>#N/A</v>
      </c>
    </row>
    <row r="215">
      <c r="A215" s="17" t="n"/>
      <c r="B215" s="23" t="n"/>
      <c r="C215" s="25" t="n"/>
      <c r="D215" s="25" t="n"/>
      <c r="E215" s="25" t="n"/>
      <c r="F215" s="25" t="n"/>
      <c r="G215" s="35" t="n"/>
      <c r="H215" s="35" t="n"/>
      <c r="I215" s="25" t="n"/>
      <c r="J215" s="25" t="n"/>
      <c r="K215" s="36" t="str">
        <f>IF(ISNUMBER(B215),"周"&amp;CHOOSE(WEEKDAY(B215,2),"一","二","三","四","五","六","日"),"")</f>
        <v/>
      </c>
      <c r="L215" s="37" t="str">
        <f>IF(ISNUMBER(B215),DATE(YEAR(B215),MONTH(B215),1),"")</f>
        <v/>
      </c>
      <c r="M215" s="38">
        <f>IF(AND(ISNUMBER(B215),ISNUMBER(G215)),IF(AND(OR(NOT(ISNUMBER('看板'!$C$4)),B215&gt;='看板'!$C$4),OR(NOT(ISNUMBER('看板'!$E$4)),B215&lt;='看板'!$E$4),OR('看板'!$C$5="",C215='看板'!$C$5),OR('看板'!$E$5="",D215='看板'!$E$5)),1,0),0)</f>
        <v>0</v>
      </c>
      <c r="N215" s="38" t="str">
        <f>IF(M215=1,COUNTIF(M$5:M215,1),"")</f>
        <v/>
      </c>
      <c r="O215" s="39" t="str">
        <f>IF(M215=1,SUMIF(M$5:M215,1,G$5:G215),"")</f>
        <v/>
      </c>
      <c r="P215" s="39" t="str">
        <f>IF(M215=1,MAX(0,MAX(O$5:O215)),"")</f>
        <v/>
      </c>
      <c r="Q215" s="40" t="str">
        <f>IF(M215=1,P215-O215,"")</f>
        <v/>
      </c>
      <c r="R215" s="38">
        <f>IF(M215=1,IF(G215&gt;0,R214+1,0),R214)</f>
        <v>0</v>
      </c>
      <c r="S215" s="38">
        <f>IF(M215=1,IF(G215&lt;0,S214+1,0),S214)</f>
        <v>0</v>
      </c>
      <c r="T215" s="36" t="str">
        <f>IF(M215&lt;&gt;1,"",IF(R214&gt;=3,"前面连赢 3 笔以上","前面连赢 "&amp;R214&amp;" 笔"))</f>
        <v/>
      </c>
      <c r="U215" s="40" t="str">
        <f>IF(AND(M215=1,ISNUMBER(H215)),H215-G215,"")</f>
        <v/>
      </c>
      <c r="V215" s="41" t="e">
        <f>IF(M215=1,O215,NA())</f>
        <v>#N/A</v>
      </c>
      <c r="W215" s="41" t="e">
        <f>IF(M215=1,-Q215,NA())</f>
        <v>#N/A</v>
      </c>
    </row>
    <row r="216">
      <c r="A216" s="17" t="n"/>
      <c r="B216" s="23" t="n"/>
      <c r="C216" s="25" t="n"/>
      <c r="D216" s="25" t="n"/>
      <c r="E216" s="25" t="n"/>
      <c r="F216" s="25" t="n"/>
      <c r="G216" s="35" t="n"/>
      <c r="H216" s="35" t="n"/>
      <c r="I216" s="25" t="n"/>
      <c r="J216" s="25" t="n"/>
      <c r="K216" s="36" t="str">
        <f>IF(ISNUMBER(B216),"周"&amp;CHOOSE(WEEKDAY(B216,2),"一","二","三","四","五","六","日"),"")</f>
        <v/>
      </c>
      <c r="L216" s="37" t="str">
        <f>IF(ISNUMBER(B216),DATE(YEAR(B216),MONTH(B216),1),"")</f>
        <v/>
      </c>
      <c r="M216" s="38">
        <f>IF(AND(ISNUMBER(B216),ISNUMBER(G216)),IF(AND(OR(NOT(ISNUMBER('看板'!$C$4)),B216&gt;='看板'!$C$4),OR(NOT(ISNUMBER('看板'!$E$4)),B216&lt;='看板'!$E$4),OR('看板'!$C$5="",C216='看板'!$C$5),OR('看板'!$E$5="",D216='看板'!$E$5)),1,0),0)</f>
        <v>0</v>
      </c>
      <c r="N216" s="38" t="str">
        <f>IF(M216=1,COUNTIF(M$5:M216,1),"")</f>
        <v/>
      </c>
      <c r="O216" s="39" t="str">
        <f>IF(M216=1,SUMIF(M$5:M216,1,G$5:G216),"")</f>
        <v/>
      </c>
      <c r="P216" s="39" t="str">
        <f>IF(M216=1,MAX(0,MAX(O$5:O216)),"")</f>
        <v/>
      </c>
      <c r="Q216" s="40" t="str">
        <f>IF(M216=1,P216-O216,"")</f>
        <v/>
      </c>
      <c r="R216" s="38">
        <f>IF(M216=1,IF(G216&gt;0,R215+1,0),R215)</f>
        <v>0</v>
      </c>
      <c r="S216" s="38">
        <f>IF(M216=1,IF(G216&lt;0,S215+1,0),S215)</f>
        <v>0</v>
      </c>
      <c r="T216" s="36" t="str">
        <f>IF(M216&lt;&gt;1,"",IF(R215&gt;=3,"前面连赢 3 笔以上","前面连赢 "&amp;R215&amp;" 笔"))</f>
        <v/>
      </c>
      <c r="U216" s="40" t="str">
        <f>IF(AND(M216=1,ISNUMBER(H216)),H216-G216,"")</f>
        <v/>
      </c>
      <c r="V216" s="41" t="e">
        <f>IF(M216=1,O216,NA())</f>
        <v>#N/A</v>
      </c>
      <c r="W216" s="41" t="e">
        <f>IF(M216=1,-Q216,NA())</f>
        <v>#N/A</v>
      </c>
    </row>
    <row r="217">
      <c r="A217" s="17" t="n"/>
      <c r="B217" s="23" t="n"/>
      <c r="C217" s="25" t="n"/>
      <c r="D217" s="25" t="n"/>
      <c r="E217" s="25" t="n"/>
      <c r="F217" s="25" t="n"/>
      <c r="G217" s="35" t="n"/>
      <c r="H217" s="35" t="n"/>
      <c r="I217" s="25" t="n"/>
      <c r="J217" s="25" t="n"/>
      <c r="K217" s="36" t="str">
        <f>IF(ISNUMBER(B217),"周"&amp;CHOOSE(WEEKDAY(B217,2),"一","二","三","四","五","六","日"),"")</f>
        <v/>
      </c>
      <c r="L217" s="37" t="str">
        <f>IF(ISNUMBER(B217),DATE(YEAR(B217),MONTH(B217),1),"")</f>
        <v/>
      </c>
      <c r="M217" s="38">
        <f>IF(AND(ISNUMBER(B217),ISNUMBER(G217)),IF(AND(OR(NOT(ISNUMBER('看板'!$C$4)),B217&gt;='看板'!$C$4),OR(NOT(ISNUMBER('看板'!$E$4)),B217&lt;='看板'!$E$4),OR('看板'!$C$5="",C217='看板'!$C$5),OR('看板'!$E$5="",D217='看板'!$E$5)),1,0),0)</f>
        <v>0</v>
      </c>
      <c r="N217" s="38" t="str">
        <f>IF(M217=1,COUNTIF(M$5:M217,1),"")</f>
        <v/>
      </c>
      <c r="O217" s="39" t="str">
        <f>IF(M217=1,SUMIF(M$5:M217,1,G$5:G217),"")</f>
        <v/>
      </c>
      <c r="P217" s="39" t="str">
        <f>IF(M217=1,MAX(0,MAX(O$5:O217)),"")</f>
        <v/>
      </c>
      <c r="Q217" s="40" t="str">
        <f>IF(M217=1,P217-O217,"")</f>
        <v/>
      </c>
      <c r="R217" s="38">
        <f>IF(M217=1,IF(G217&gt;0,R216+1,0),R216)</f>
        <v>0</v>
      </c>
      <c r="S217" s="38">
        <f>IF(M217=1,IF(G217&lt;0,S216+1,0),S216)</f>
        <v>0</v>
      </c>
      <c r="T217" s="36" t="str">
        <f>IF(M217&lt;&gt;1,"",IF(R216&gt;=3,"前面连赢 3 笔以上","前面连赢 "&amp;R216&amp;" 笔"))</f>
        <v/>
      </c>
      <c r="U217" s="40" t="str">
        <f>IF(AND(M217=1,ISNUMBER(H217)),H217-G217,"")</f>
        <v/>
      </c>
      <c r="V217" s="41" t="e">
        <f>IF(M217=1,O217,NA())</f>
        <v>#N/A</v>
      </c>
      <c r="W217" s="41" t="e">
        <f>IF(M217=1,-Q217,NA())</f>
        <v>#N/A</v>
      </c>
    </row>
    <row r="218">
      <c r="A218" s="17" t="n"/>
      <c r="B218" s="23" t="n"/>
      <c r="C218" s="25" t="n"/>
      <c r="D218" s="25" t="n"/>
      <c r="E218" s="25" t="n"/>
      <c r="F218" s="25" t="n"/>
      <c r="G218" s="35" t="n"/>
      <c r="H218" s="35" t="n"/>
      <c r="I218" s="25" t="n"/>
      <c r="J218" s="25" t="n"/>
      <c r="K218" s="36" t="str">
        <f>IF(ISNUMBER(B218),"周"&amp;CHOOSE(WEEKDAY(B218,2),"一","二","三","四","五","六","日"),"")</f>
        <v/>
      </c>
      <c r="L218" s="37" t="str">
        <f>IF(ISNUMBER(B218),DATE(YEAR(B218),MONTH(B218),1),"")</f>
        <v/>
      </c>
      <c r="M218" s="38">
        <f>IF(AND(ISNUMBER(B218),ISNUMBER(G218)),IF(AND(OR(NOT(ISNUMBER('看板'!$C$4)),B218&gt;='看板'!$C$4),OR(NOT(ISNUMBER('看板'!$E$4)),B218&lt;='看板'!$E$4),OR('看板'!$C$5="",C218='看板'!$C$5),OR('看板'!$E$5="",D218='看板'!$E$5)),1,0),0)</f>
        <v>0</v>
      </c>
      <c r="N218" s="38" t="str">
        <f>IF(M218=1,COUNTIF(M$5:M218,1),"")</f>
        <v/>
      </c>
      <c r="O218" s="39" t="str">
        <f>IF(M218=1,SUMIF(M$5:M218,1,G$5:G218),"")</f>
        <v/>
      </c>
      <c r="P218" s="39" t="str">
        <f>IF(M218=1,MAX(0,MAX(O$5:O218)),"")</f>
        <v/>
      </c>
      <c r="Q218" s="40" t="str">
        <f>IF(M218=1,P218-O218,"")</f>
        <v/>
      </c>
      <c r="R218" s="38">
        <f>IF(M218=1,IF(G218&gt;0,R217+1,0),R217)</f>
        <v>0</v>
      </c>
      <c r="S218" s="38">
        <f>IF(M218=1,IF(G218&lt;0,S217+1,0),S217)</f>
        <v>0</v>
      </c>
      <c r="T218" s="36" t="str">
        <f>IF(M218&lt;&gt;1,"",IF(R217&gt;=3,"前面连赢 3 笔以上","前面连赢 "&amp;R217&amp;" 笔"))</f>
        <v/>
      </c>
      <c r="U218" s="40" t="str">
        <f>IF(AND(M218=1,ISNUMBER(H218)),H218-G218,"")</f>
        <v/>
      </c>
      <c r="V218" s="41" t="e">
        <f>IF(M218=1,O218,NA())</f>
        <v>#N/A</v>
      </c>
      <c r="W218" s="41" t="e">
        <f>IF(M218=1,-Q218,NA())</f>
        <v>#N/A</v>
      </c>
    </row>
    <row r="219">
      <c r="A219" s="17" t="n"/>
      <c r="B219" s="23" t="n"/>
      <c r="C219" s="25" t="n"/>
      <c r="D219" s="25" t="n"/>
      <c r="E219" s="25" t="n"/>
      <c r="F219" s="25" t="n"/>
      <c r="G219" s="35" t="n"/>
      <c r="H219" s="35" t="n"/>
      <c r="I219" s="25" t="n"/>
      <c r="J219" s="25" t="n"/>
      <c r="K219" s="36" t="str">
        <f>IF(ISNUMBER(B219),"周"&amp;CHOOSE(WEEKDAY(B219,2),"一","二","三","四","五","六","日"),"")</f>
        <v/>
      </c>
      <c r="L219" s="37" t="str">
        <f>IF(ISNUMBER(B219),DATE(YEAR(B219),MONTH(B219),1),"")</f>
        <v/>
      </c>
      <c r="M219" s="38">
        <f>IF(AND(ISNUMBER(B219),ISNUMBER(G219)),IF(AND(OR(NOT(ISNUMBER('看板'!$C$4)),B219&gt;='看板'!$C$4),OR(NOT(ISNUMBER('看板'!$E$4)),B219&lt;='看板'!$E$4),OR('看板'!$C$5="",C219='看板'!$C$5),OR('看板'!$E$5="",D219='看板'!$E$5)),1,0),0)</f>
        <v>0</v>
      </c>
      <c r="N219" s="38" t="str">
        <f>IF(M219=1,COUNTIF(M$5:M219,1),"")</f>
        <v/>
      </c>
      <c r="O219" s="39" t="str">
        <f>IF(M219=1,SUMIF(M$5:M219,1,G$5:G219),"")</f>
        <v/>
      </c>
      <c r="P219" s="39" t="str">
        <f>IF(M219=1,MAX(0,MAX(O$5:O219)),"")</f>
        <v/>
      </c>
      <c r="Q219" s="40" t="str">
        <f>IF(M219=1,P219-O219,"")</f>
        <v/>
      </c>
      <c r="R219" s="38">
        <f>IF(M219=1,IF(G219&gt;0,R218+1,0),R218)</f>
        <v>0</v>
      </c>
      <c r="S219" s="38">
        <f>IF(M219=1,IF(G219&lt;0,S218+1,0),S218)</f>
        <v>0</v>
      </c>
      <c r="T219" s="36" t="str">
        <f>IF(M219&lt;&gt;1,"",IF(R218&gt;=3,"前面连赢 3 笔以上","前面连赢 "&amp;R218&amp;" 笔"))</f>
        <v/>
      </c>
      <c r="U219" s="40" t="str">
        <f>IF(AND(M219=1,ISNUMBER(H219)),H219-G219,"")</f>
        <v/>
      </c>
      <c r="V219" s="41" t="e">
        <f>IF(M219=1,O219,NA())</f>
        <v>#N/A</v>
      </c>
      <c r="W219" s="41" t="e">
        <f>IF(M219=1,-Q219,NA())</f>
        <v>#N/A</v>
      </c>
    </row>
    <row r="220">
      <c r="A220" s="17" t="n"/>
      <c r="B220" s="23" t="n"/>
      <c r="C220" s="25" t="n"/>
      <c r="D220" s="25" t="n"/>
      <c r="E220" s="25" t="n"/>
      <c r="F220" s="25" t="n"/>
      <c r="G220" s="35" t="n"/>
      <c r="H220" s="35" t="n"/>
      <c r="I220" s="25" t="n"/>
      <c r="J220" s="25" t="n"/>
      <c r="K220" s="36" t="str">
        <f>IF(ISNUMBER(B220),"周"&amp;CHOOSE(WEEKDAY(B220,2),"一","二","三","四","五","六","日"),"")</f>
        <v/>
      </c>
      <c r="L220" s="37" t="str">
        <f>IF(ISNUMBER(B220),DATE(YEAR(B220),MONTH(B220),1),"")</f>
        <v/>
      </c>
      <c r="M220" s="38">
        <f>IF(AND(ISNUMBER(B220),ISNUMBER(G220)),IF(AND(OR(NOT(ISNUMBER('看板'!$C$4)),B220&gt;='看板'!$C$4),OR(NOT(ISNUMBER('看板'!$E$4)),B220&lt;='看板'!$E$4),OR('看板'!$C$5="",C220='看板'!$C$5),OR('看板'!$E$5="",D220='看板'!$E$5)),1,0),0)</f>
        <v>0</v>
      </c>
      <c r="N220" s="38" t="str">
        <f>IF(M220=1,COUNTIF(M$5:M220,1),"")</f>
        <v/>
      </c>
      <c r="O220" s="39" t="str">
        <f>IF(M220=1,SUMIF(M$5:M220,1,G$5:G220),"")</f>
        <v/>
      </c>
      <c r="P220" s="39" t="str">
        <f>IF(M220=1,MAX(0,MAX(O$5:O220)),"")</f>
        <v/>
      </c>
      <c r="Q220" s="40" t="str">
        <f>IF(M220=1,P220-O220,"")</f>
        <v/>
      </c>
      <c r="R220" s="38">
        <f>IF(M220=1,IF(G220&gt;0,R219+1,0),R219)</f>
        <v>0</v>
      </c>
      <c r="S220" s="38">
        <f>IF(M220=1,IF(G220&lt;0,S219+1,0),S219)</f>
        <v>0</v>
      </c>
      <c r="T220" s="36" t="str">
        <f>IF(M220&lt;&gt;1,"",IF(R219&gt;=3,"前面连赢 3 笔以上","前面连赢 "&amp;R219&amp;" 笔"))</f>
        <v/>
      </c>
      <c r="U220" s="40" t="str">
        <f>IF(AND(M220=1,ISNUMBER(H220)),H220-G220,"")</f>
        <v/>
      </c>
      <c r="V220" s="41" t="e">
        <f>IF(M220=1,O220,NA())</f>
        <v>#N/A</v>
      </c>
      <c r="W220" s="41" t="e">
        <f>IF(M220=1,-Q220,NA())</f>
        <v>#N/A</v>
      </c>
    </row>
    <row r="221">
      <c r="A221" s="17" t="n"/>
      <c r="B221" s="23" t="n"/>
      <c r="C221" s="25" t="n"/>
      <c r="D221" s="25" t="n"/>
      <c r="E221" s="25" t="n"/>
      <c r="F221" s="25" t="n"/>
      <c r="G221" s="35" t="n"/>
      <c r="H221" s="35" t="n"/>
      <c r="I221" s="25" t="n"/>
      <c r="J221" s="25" t="n"/>
      <c r="K221" s="36" t="str">
        <f>IF(ISNUMBER(B221),"周"&amp;CHOOSE(WEEKDAY(B221,2),"一","二","三","四","五","六","日"),"")</f>
        <v/>
      </c>
      <c r="L221" s="37" t="str">
        <f>IF(ISNUMBER(B221),DATE(YEAR(B221),MONTH(B221),1),"")</f>
        <v/>
      </c>
      <c r="M221" s="38">
        <f>IF(AND(ISNUMBER(B221),ISNUMBER(G221)),IF(AND(OR(NOT(ISNUMBER('看板'!$C$4)),B221&gt;='看板'!$C$4),OR(NOT(ISNUMBER('看板'!$E$4)),B221&lt;='看板'!$E$4),OR('看板'!$C$5="",C221='看板'!$C$5),OR('看板'!$E$5="",D221='看板'!$E$5)),1,0),0)</f>
        <v>0</v>
      </c>
      <c r="N221" s="38" t="str">
        <f>IF(M221=1,COUNTIF(M$5:M221,1),"")</f>
        <v/>
      </c>
      <c r="O221" s="39" t="str">
        <f>IF(M221=1,SUMIF(M$5:M221,1,G$5:G221),"")</f>
        <v/>
      </c>
      <c r="P221" s="39" t="str">
        <f>IF(M221=1,MAX(0,MAX(O$5:O221)),"")</f>
        <v/>
      </c>
      <c r="Q221" s="40" t="str">
        <f>IF(M221=1,P221-O221,"")</f>
        <v/>
      </c>
      <c r="R221" s="38">
        <f>IF(M221=1,IF(G221&gt;0,R220+1,0),R220)</f>
        <v>0</v>
      </c>
      <c r="S221" s="38">
        <f>IF(M221=1,IF(G221&lt;0,S220+1,0),S220)</f>
        <v>0</v>
      </c>
      <c r="T221" s="36" t="str">
        <f>IF(M221&lt;&gt;1,"",IF(R220&gt;=3,"前面连赢 3 笔以上","前面连赢 "&amp;R220&amp;" 笔"))</f>
        <v/>
      </c>
      <c r="U221" s="40" t="str">
        <f>IF(AND(M221=1,ISNUMBER(H221)),H221-G221,"")</f>
        <v/>
      </c>
      <c r="V221" s="41" t="e">
        <f>IF(M221=1,O221,NA())</f>
        <v>#N/A</v>
      </c>
      <c r="W221" s="41" t="e">
        <f>IF(M221=1,-Q221,NA())</f>
        <v>#N/A</v>
      </c>
    </row>
    <row r="222">
      <c r="A222" s="17" t="n"/>
      <c r="B222" s="23" t="n"/>
      <c r="C222" s="25" t="n"/>
      <c r="D222" s="25" t="n"/>
      <c r="E222" s="25" t="n"/>
      <c r="F222" s="25" t="n"/>
      <c r="G222" s="35" t="n"/>
      <c r="H222" s="35" t="n"/>
      <c r="I222" s="25" t="n"/>
      <c r="J222" s="25" t="n"/>
      <c r="K222" s="36" t="str">
        <f>IF(ISNUMBER(B222),"周"&amp;CHOOSE(WEEKDAY(B222,2),"一","二","三","四","五","六","日"),"")</f>
        <v/>
      </c>
      <c r="L222" s="37" t="str">
        <f>IF(ISNUMBER(B222),DATE(YEAR(B222),MONTH(B222),1),"")</f>
        <v/>
      </c>
      <c r="M222" s="38">
        <f>IF(AND(ISNUMBER(B222),ISNUMBER(G222)),IF(AND(OR(NOT(ISNUMBER('看板'!$C$4)),B222&gt;='看板'!$C$4),OR(NOT(ISNUMBER('看板'!$E$4)),B222&lt;='看板'!$E$4),OR('看板'!$C$5="",C222='看板'!$C$5),OR('看板'!$E$5="",D222='看板'!$E$5)),1,0),0)</f>
        <v>0</v>
      </c>
      <c r="N222" s="38" t="str">
        <f>IF(M222=1,COUNTIF(M$5:M222,1),"")</f>
        <v/>
      </c>
      <c r="O222" s="39" t="str">
        <f>IF(M222=1,SUMIF(M$5:M222,1,G$5:G222),"")</f>
        <v/>
      </c>
      <c r="P222" s="39" t="str">
        <f>IF(M222=1,MAX(0,MAX(O$5:O222)),"")</f>
        <v/>
      </c>
      <c r="Q222" s="40" t="str">
        <f>IF(M222=1,P222-O222,"")</f>
        <v/>
      </c>
      <c r="R222" s="38">
        <f>IF(M222=1,IF(G222&gt;0,R221+1,0),R221)</f>
        <v>0</v>
      </c>
      <c r="S222" s="38">
        <f>IF(M222=1,IF(G222&lt;0,S221+1,0),S221)</f>
        <v>0</v>
      </c>
      <c r="T222" s="36" t="str">
        <f>IF(M222&lt;&gt;1,"",IF(R221&gt;=3,"前面连赢 3 笔以上","前面连赢 "&amp;R221&amp;" 笔"))</f>
        <v/>
      </c>
      <c r="U222" s="40" t="str">
        <f>IF(AND(M222=1,ISNUMBER(H222)),H222-G222,"")</f>
        <v/>
      </c>
      <c r="V222" s="41" t="e">
        <f>IF(M222=1,O222,NA())</f>
        <v>#N/A</v>
      </c>
      <c r="W222" s="41" t="e">
        <f>IF(M222=1,-Q222,NA())</f>
        <v>#N/A</v>
      </c>
    </row>
    <row r="223">
      <c r="A223" s="17" t="n"/>
      <c r="B223" s="23" t="n"/>
      <c r="C223" s="25" t="n"/>
      <c r="D223" s="25" t="n"/>
      <c r="E223" s="25" t="n"/>
      <c r="F223" s="25" t="n"/>
      <c r="G223" s="35" t="n"/>
      <c r="H223" s="35" t="n"/>
      <c r="I223" s="25" t="n"/>
      <c r="J223" s="25" t="n"/>
      <c r="K223" s="36" t="str">
        <f>IF(ISNUMBER(B223),"周"&amp;CHOOSE(WEEKDAY(B223,2),"一","二","三","四","五","六","日"),"")</f>
        <v/>
      </c>
      <c r="L223" s="37" t="str">
        <f>IF(ISNUMBER(B223),DATE(YEAR(B223),MONTH(B223),1),"")</f>
        <v/>
      </c>
      <c r="M223" s="38">
        <f>IF(AND(ISNUMBER(B223),ISNUMBER(G223)),IF(AND(OR(NOT(ISNUMBER('看板'!$C$4)),B223&gt;='看板'!$C$4),OR(NOT(ISNUMBER('看板'!$E$4)),B223&lt;='看板'!$E$4),OR('看板'!$C$5="",C223='看板'!$C$5),OR('看板'!$E$5="",D223='看板'!$E$5)),1,0),0)</f>
        <v>0</v>
      </c>
      <c r="N223" s="38" t="str">
        <f>IF(M223=1,COUNTIF(M$5:M223,1),"")</f>
        <v/>
      </c>
      <c r="O223" s="39" t="str">
        <f>IF(M223=1,SUMIF(M$5:M223,1,G$5:G223),"")</f>
        <v/>
      </c>
      <c r="P223" s="39" t="str">
        <f>IF(M223=1,MAX(0,MAX(O$5:O223)),"")</f>
        <v/>
      </c>
      <c r="Q223" s="40" t="str">
        <f>IF(M223=1,P223-O223,"")</f>
        <v/>
      </c>
      <c r="R223" s="38">
        <f>IF(M223=1,IF(G223&gt;0,R222+1,0),R222)</f>
        <v>0</v>
      </c>
      <c r="S223" s="38">
        <f>IF(M223=1,IF(G223&lt;0,S222+1,0),S222)</f>
        <v>0</v>
      </c>
      <c r="T223" s="36" t="str">
        <f>IF(M223&lt;&gt;1,"",IF(R222&gt;=3,"前面连赢 3 笔以上","前面连赢 "&amp;R222&amp;" 笔"))</f>
        <v/>
      </c>
      <c r="U223" s="40" t="str">
        <f>IF(AND(M223=1,ISNUMBER(H223)),H223-G223,"")</f>
        <v/>
      </c>
      <c r="V223" s="41" t="e">
        <f>IF(M223=1,O223,NA())</f>
        <v>#N/A</v>
      </c>
      <c r="W223" s="41" t="e">
        <f>IF(M223=1,-Q223,NA())</f>
        <v>#N/A</v>
      </c>
    </row>
    <row r="224">
      <c r="A224" s="17" t="n"/>
      <c r="B224" s="23" t="n"/>
      <c r="C224" s="25" t="n"/>
      <c r="D224" s="25" t="n"/>
      <c r="E224" s="25" t="n"/>
      <c r="F224" s="25" t="n"/>
      <c r="G224" s="35" t="n"/>
      <c r="H224" s="35" t="n"/>
      <c r="I224" s="25" t="n"/>
      <c r="J224" s="25" t="n"/>
      <c r="K224" s="36" t="str">
        <f>IF(ISNUMBER(B224),"周"&amp;CHOOSE(WEEKDAY(B224,2),"一","二","三","四","五","六","日"),"")</f>
        <v/>
      </c>
      <c r="L224" s="37" t="str">
        <f>IF(ISNUMBER(B224),DATE(YEAR(B224),MONTH(B224),1),"")</f>
        <v/>
      </c>
      <c r="M224" s="38">
        <f>IF(AND(ISNUMBER(B224),ISNUMBER(G224)),IF(AND(OR(NOT(ISNUMBER('看板'!$C$4)),B224&gt;='看板'!$C$4),OR(NOT(ISNUMBER('看板'!$E$4)),B224&lt;='看板'!$E$4),OR('看板'!$C$5="",C224='看板'!$C$5),OR('看板'!$E$5="",D224='看板'!$E$5)),1,0),0)</f>
        <v>0</v>
      </c>
      <c r="N224" s="38" t="str">
        <f>IF(M224=1,COUNTIF(M$5:M224,1),"")</f>
        <v/>
      </c>
      <c r="O224" s="39" t="str">
        <f>IF(M224=1,SUMIF(M$5:M224,1,G$5:G224),"")</f>
        <v/>
      </c>
      <c r="P224" s="39" t="str">
        <f>IF(M224=1,MAX(0,MAX(O$5:O224)),"")</f>
        <v/>
      </c>
      <c r="Q224" s="40" t="str">
        <f>IF(M224=1,P224-O224,"")</f>
        <v/>
      </c>
      <c r="R224" s="38">
        <f>IF(M224=1,IF(G224&gt;0,R223+1,0),R223)</f>
        <v>0</v>
      </c>
      <c r="S224" s="38">
        <f>IF(M224=1,IF(G224&lt;0,S223+1,0),S223)</f>
        <v>0</v>
      </c>
      <c r="T224" s="36" t="str">
        <f>IF(M224&lt;&gt;1,"",IF(R223&gt;=3,"前面连赢 3 笔以上","前面连赢 "&amp;R223&amp;" 笔"))</f>
        <v/>
      </c>
      <c r="U224" s="40" t="str">
        <f>IF(AND(M224=1,ISNUMBER(H224)),H224-G224,"")</f>
        <v/>
      </c>
      <c r="V224" s="41" t="e">
        <f>IF(M224=1,O224,NA())</f>
        <v>#N/A</v>
      </c>
      <c r="W224" s="41" t="e">
        <f>IF(M224=1,-Q224,NA())</f>
        <v>#N/A</v>
      </c>
    </row>
    <row r="225">
      <c r="A225" s="17" t="n"/>
      <c r="B225" s="23" t="n"/>
      <c r="C225" s="25" t="n"/>
      <c r="D225" s="25" t="n"/>
      <c r="E225" s="25" t="n"/>
      <c r="F225" s="25" t="n"/>
      <c r="G225" s="35" t="n"/>
      <c r="H225" s="35" t="n"/>
      <c r="I225" s="25" t="n"/>
      <c r="J225" s="25" t="n"/>
      <c r="K225" s="36" t="str">
        <f>IF(ISNUMBER(B225),"周"&amp;CHOOSE(WEEKDAY(B225,2),"一","二","三","四","五","六","日"),"")</f>
        <v/>
      </c>
      <c r="L225" s="37" t="str">
        <f>IF(ISNUMBER(B225),DATE(YEAR(B225),MONTH(B225),1),"")</f>
        <v/>
      </c>
      <c r="M225" s="38">
        <f>IF(AND(ISNUMBER(B225),ISNUMBER(G225)),IF(AND(OR(NOT(ISNUMBER('看板'!$C$4)),B225&gt;='看板'!$C$4),OR(NOT(ISNUMBER('看板'!$E$4)),B225&lt;='看板'!$E$4),OR('看板'!$C$5="",C225='看板'!$C$5),OR('看板'!$E$5="",D225='看板'!$E$5)),1,0),0)</f>
        <v>0</v>
      </c>
      <c r="N225" s="38" t="str">
        <f>IF(M225=1,COUNTIF(M$5:M225,1),"")</f>
        <v/>
      </c>
      <c r="O225" s="39" t="str">
        <f>IF(M225=1,SUMIF(M$5:M225,1,G$5:G225),"")</f>
        <v/>
      </c>
      <c r="P225" s="39" t="str">
        <f>IF(M225=1,MAX(0,MAX(O$5:O225)),"")</f>
        <v/>
      </c>
      <c r="Q225" s="40" t="str">
        <f>IF(M225=1,P225-O225,"")</f>
        <v/>
      </c>
      <c r="R225" s="38">
        <f>IF(M225=1,IF(G225&gt;0,R224+1,0),R224)</f>
        <v>0</v>
      </c>
      <c r="S225" s="38">
        <f>IF(M225=1,IF(G225&lt;0,S224+1,0),S224)</f>
        <v>0</v>
      </c>
      <c r="T225" s="36" t="str">
        <f>IF(M225&lt;&gt;1,"",IF(R224&gt;=3,"前面连赢 3 笔以上","前面连赢 "&amp;R224&amp;" 笔"))</f>
        <v/>
      </c>
      <c r="U225" s="40" t="str">
        <f>IF(AND(M225=1,ISNUMBER(H225)),H225-G225,"")</f>
        <v/>
      </c>
      <c r="V225" s="41" t="e">
        <f>IF(M225=1,O225,NA())</f>
        <v>#N/A</v>
      </c>
      <c r="W225" s="41" t="e">
        <f>IF(M225=1,-Q225,NA())</f>
        <v>#N/A</v>
      </c>
    </row>
    <row r="226">
      <c r="A226" s="17" t="n"/>
      <c r="B226" s="23" t="n"/>
      <c r="C226" s="25" t="n"/>
      <c r="D226" s="25" t="n"/>
      <c r="E226" s="25" t="n"/>
      <c r="F226" s="25" t="n"/>
      <c r="G226" s="35" t="n"/>
      <c r="H226" s="35" t="n"/>
      <c r="I226" s="25" t="n"/>
      <c r="J226" s="25" t="n"/>
      <c r="K226" s="36" t="str">
        <f>IF(ISNUMBER(B226),"周"&amp;CHOOSE(WEEKDAY(B226,2),"一","二","三","四","五","六","日"),"")</f>
        <v/>
      </c>
      <c r="L226" s="37" t="str">
        <f>IF(ISNUMBER(B226),DATE(YEAR(B226),MONTH(B226),1),"")</f>
        <v/>
      </c>
      <c r="M226" s="38">
        <f>IF(AND(ISNUMBER(B226),ISNUMBER(G226)),IF(AND(OR(NOT(ISNUMBER('看板'!$C$4)),B226&gt;='看板'!$C$4),OR(NOT(ISNUMBER('看板'!$E$4)),B226&lt;='看板'!$E$4),OR('看板'!$C$5="",C226='看板'!$C$5),OR('看板'!$E$5="",D226='看板'!$E$5)),1,0),0)</f>
        <v>0</v>
      </c>
      <c r="N226" s="38" t="str">
        <f>IF(M226=1,COUNTIF(M$5:M226,1),"")</f>
        <v/>
      </c>
      <c r="O226" s="39" t="str">
        <f>IF(M226=1,SUMIF(M$5:M226,1,G$5:G226),"")</f>
        <v/>
      </c>
      <c r="P226" s="39" t="str">
        <f>IF(M226=1,MAX(0,MAX(O$5:O226)),"")</f>
        <v/>
      </c>
      <c r="Q226" s="40" t="str">
        <f>IF(M226=1,P226-O226,"")</f>
        <v/>
      </c>
      <c r="R226" s="38">
        <f>IF(M226=1,IF(G226&gt;0,R225+1,0),R225)</f>
        <v>0</v>
      </c>
      <c r="S226" s="38">
        <f>IF(M226=1,IF(G226&lt;0,S225+1,0),S225)</f>
        <v>0</v>
      </c>
      <c r="T226" s="36" t="str">
        <f>IF(M226&lt;&gt;1,"",IF(R225&gt;=3,"前面连赢 3 笔以上","前面连赢 "&amp;R225&amp;" 笔"))</f>
        <v/>
      </c>
      <c r="U226" s="40" t="str">
        <f>IF(AND(M226=1,ISNUMBER(H226)),H226-G226,"")</f>
        <v/>
      </c>
      <c r="V226" s="41" t="e">
        <f>IF(M226=1,O226,NA())</f>
        <v>#N/A</v>
      </c>
      <c r="W226" s="41" t="e">
        <f>IF(M226=1,-Q226,NA())</f>
        <v>#N/A</v>
      </c>
    </row>
    <row r="227">
      <c r="A227" s="17" t="n"/>
      <c r="B227" s="23" t="n"/>
      <c r="C227" s="25" t="n"/>
      <c r="D227" s="25" t="n"/>
      <c r="E227" s="25" t="n"/>
      <c r="F227" s="25" t="n"/>
      <c r="G227" s="35" t="n"/>
      <c r="H227" s="35" t="n"/>
      <c r="I227" s="25" t="n"/>
      <c r="J227" s="25" t="n"/>
      <c r="K227" s="36" t="str">
        <f>IF(ISNUMBER(B227),"周"&amp;CHOOSE(WEEKDAY(B227,2),"一","二","三","四","五","六","日"),"")</f>
        <v/>
      </c>
      <c r="L227" s="37" t="str">
        <f>IF(ISNUMBER(B227),DATE(YEAR(B227),MONTH(B227),1),"")</f>
        <v/>
      </c>
      <c r="M227" s="38">
        <f>IF(AND(ISNUMBER(B227),ISNUMBER(G227)),IF(AND(OR(NOT(ISNUMBER('看板'!$C$4)),B227&gt;='看板'!$C$4),OR(NOT(ISNUMBER('看板'!$E$4)),B227&lt;='看板'!$E$4),OR('看板'!$C$5="",C227='看板'!$C$5),OR('看板'!$E$5="",D227='看板'!$E$5)),1,0),0)</f>
        <v>0</v>
      </c>
      <c r="N227" s="38" t="str">
        <f>IF(M227=1,COUNTIF(M$5:M227,1),"")</f>
        <v/>
      </c>
      <c r="O227" s="39" t="str">
        <f>IF(M227=1,SUMIF(M$5:M227,1,G$5:G227),"")</f>
        <v/>
      </c>
      <c r="P227" s="39" t="str">
        <f>IF(M227=1,MAX(0,MAX(O$5:O227)),"")</f>
        <v/>
      </c>
      <c r="Q227" s="40" t="str">
        <f>IF(M227=1,P227-O227,"")</f>
        <v/>
      </c>
      <c r="R227" s="38">
        <f>IF(M227=1,IF(G227&gt;0,R226+1,0),R226)</f>
        <v>0</v>
      </c>
      <c r="S227" s="38">
        <f>IF(M227=1,IF(G227&lt;0,S226+1,0),S226)</f>
        <v>0</v>
      </c>
      <c r="T227" s="36" t="str">
        <f>IF(M227&lt;&gt;1,"",IF(R226&gt;=3,"前面连赢 3 笔以上","前面连赢 "&amp;R226&amp;" 笔"))</f>
        <v/>
      </c>
      <c r="U227" s="40" t="str">
        <f>IF(AND(M227=1,ISNUMBER(H227)),H227-G227,"")</f>
        <v/>
      </c>
      <c r="V227" s="41" t="e">
        <f>IF(M227=1,O227,NA())</f>
        <v>#N/A</v>
      </c>
      <c r="W227" s="41" t="e">
        <f>IF(M227=1,-Q227,NA())</f>
        <v>#N/A</v>
      </c>
    </row>
    <row r="228">
      <c r="A228" s="17" t="n"/>
      <c r="B228" s="23" t="n"/>
      <c r="C228" s="25" t="n"/>
      <c r="D228" s="25" t="n"/>
      <c r="E228" s="25" t="n"/>
      <c r="F228" s="25" t="n"/>
      <c r="G228" s="35" t="n"/>
      <c r="H228" s="35" t="n"/>
      <c r="I228" s="25" t="n"/>
      <c r="J228" s="25" t="n"/>
      <c r="K228" s="36" t="str">
        <f>IF(ISNUMBER(B228),"周"&amp;CHOOSE(WEEKDAY(B228,2),"一","二","三","四","五","六","日"),"")</f>
        <v/>
      </c>
      <c r="L228" s="37" t="str">
        <f>IF(ISNUMBER(B228),DATE(YEAR(B228),MONTH(B228),1),"")</f>
        <v/>
      </c>
      <c r="M228" s="38">
        <f>IF(AND(ISNUMBER(B228),ISNUMBER(G228)),IF(AND(OR(NOT(ISNUMBER('看板'!$C$4)),B228&gt;='看板'!$C$4),OR(NOT(ISNUMBER('看板'!$E$4)),B228&lt;='看板'!$E$4),OR('看板'!$C$5="",C228='看板'!$C$5),OR('看板'!$E$5="",D228='看板'!$E$5)),1,0),0)</f>
        <v>0</v>
      </c>
      <c r="N228" s="38" t="str">
        <f>IF(M228=1,COUNTIF(M$5:M228,1),"")</f>
        <v/>
      </c>
      <c r="O228" s="39" t="str">
        <f>IF(M228=1,SUMIF(M$5:M228,1,G$5:G228),"")</f>
        <v/>
      </c>
      <c r="P228" s="39" t="str">
        <f>IF(M228=1,MAX(0,MAX(O$5:O228)),"")</f>
        <v/>
      </c>
      <c r="Q228" s="40" t="str">
        <f>IF(M228=1,P228-O228,"")</f>
        <v/>
      </c>
      <c r="R228" s="38">
        <f>IF(M228=1,IF(G228&gt;0,R227+1,0),R227)</f>
        <v>0</v>
      </c>
      <c r="S228" s="38">
        <f>IF(M228=1,IF(G228&lt;0,S227+1,0),S227)</f>
        <v>0</v>
      </c>
      <c r="T228" s="36" t="str">
        <f>IF(M228&lt;&gt;1,"",IF(R227&gt;=3,"前面连赢 3 笔以上","前面连赢 "&amp;R227&amp;" 笔"))</f>
        <v/>
      </c>
      <c r="U228" s="40" t="str">
        <f>IF(AND(M228=1,ISNUMBER(H228)),H228-G228,"")</f>
        <v/>
      </c>
      <c r="V228" s="41" t="e">
        <f>IF(M228=1,O228,NA())</f>
        <v>#N/A</v>
      </c>
      <c r="W228" s="41" t="e">
        <f>IF(M228=1,-Q228,NA())</f>
        <v>#N/A</v>
      </c>
    </row>
    <row r="229">
      <c r="A229" s="17" t="n"/>
      <c r="B229" s="23" t="n"/>
      <c r="C229" s="25" t="n"/>
      <c r="D229" s="25" t="n"/>
      <c r="E229" s="25" t="n"/>
      <c r="F229" s="25" t="n"/>
      <c r="G229" s="35" t="n"/>
      <c r="H229" s="35" t="n"/>
      <c r="I229" s="25" t="n"/>
      <c r="J229" s="25" t="n"/>
      <c r="K229" s="36" t="str">
        <f>IF(ISNUMBER(B229),"周"&amp;CHOOSE(WEEKDAY(B229,2),"一","二","三","四","五","六","日"),"")</f>
        <v/>
      </c>
      <c r="L229" s="37" t="str">
        <f>IF(ISNUMBER(B229),DATE(YEAR(B229),MONTH(B229),1),"")</f>
        <v/>
      </c>
      <c r="M229" s="38">
        <f>IF(AND(ISNUMBER(B229),ISNUMBER(G229)),IF(AND(OR(NOT(ISNUMBER('看板'!$C$4)),B229&gt;='看板'!$C$4),OR(NOT(ISNUMBER('看板'!$E$4)),B229&lt;='看板'!$E$4),OR('看板'!$C$5="",C229='看板'!$C$5),OR('看板'!$E$5="",D229='看板'!$E$5)),1,0),0)</f>
        <v>0</v>
      </c>
      <c r="N229" s="38" t="str">
        <f>IF(M229=1,COUNTIF(M$5:M229,1),"")</f>
        <v/>
      </c>
      <c r="O229" s="39" t="str">
        <f>IF(M229=1,SUMIF(M$5:M229,1,G$5:G229),"")</f>
        <v/>
      </c>
      <c r="P229" s="39" t="str">
        <f>IF(M229=1,MAX(0,MAX(O$5:O229)),"")</f>
        <v/>
      </c>
      <c r="Q229" s="40" t="str">
        <f>IF(M229=1,P229-O229,"")</f>
        <v/>
      </c>
      <c r="R229" s="38">
        <f>IF(M229=1,IF(G229&gt;0,R228+1,0),R228)</f>
        <v>0</v>
      </c>
      <c r="S229" s="38">
        <f>IF(M229=1,IF(G229&lt;0,S228+1,0),S228)</f>
        <v>0</v>
      </c>
      <c r="T229" s="36" t="str">
        <f>IF(M229&lt;&gt;1,"",IF(R228&gt;=3,"前面连赢 3 笔以上","前面连赢 "&amp;R228&amp;" 笔"))</f>
        <v/>
      </c>
      <c r="U229" s="40" t="str">
        <f>IF(AND(M229=1,ISNUMBER(H229)),H229-G229,"")</f>
        <v/>
      </c>
      <c r="V229" s="41" t="e">
        <f>IF(M229=1,O229,NA())</f>
        <v>#N/A</v>
      </c>
      <c r="W229" s="41" t="e">
        <f>IF(M229=1,-Q229,NA())</f>
        <v>#N/A</v>
      </c>
    </row>
    <row r="230">
      <c r="A230" s="17" t="n"/>
      <c r="B230" s="23" t="n"/>
      <c r="C230" s="25" t="n"/>
      <c r="D230" s="25" t="n"/>
      <c r="E230" s="25" t="n"/>
      <c r="F230" s="25" t="n"/>
      <c r="G230" s="35" t="n"/>
      <c r="H230" s="35" t="n"/>
      <c r="I230" s="25" t="n"/>
      <c r="J230" s="25" t="n"/>
      <c r="K230" s="36" t="str">
        <f>IF(ISNUMBER(B230),"周"&amp;CHOOSE(WEEKDAY(B230,2),"一","二","三","四","五","六","日"),"")</f>
        <v/>
      </c>
      <c r="L230" s="37" t="str">
        <f>IF(ISNUMBER(B230),DATE(YEAR(B230),MONTH(B230),1),"")</f>
        <v/>
      </c>
      <c r="M230" s="38">
        <f>IF(AND(ISNUMBER(B230),ISNUMBER(G230)),IF(AND(OR(NOT(ISNUMBER('看板'!$C$4)),B230&gt;='看板'!$C$4),OR(NOT(ISNUMBER('看板'!$E$4)),B230&lt;='看板'!$E$4),OR('看板'!$C$5="",C230='看板'!$C$5),OR('看板'!$E$5="",D230='看板'!$E$5)),1,0),0)</f>
        <v>0</v>
      </c>
      <c r="N230" s="38" t="str">
        <f>IF(M230=1,COUNTIF(M$5:M230,1),"")</f>
        <v/>
      </c>
      <c r="O230" s="39" t="str">
        <f>IF(M230=1,SUMIF(M$5:M230,1,G$5:G230),"")</f>
        <v/>
      </c>
      <c r="P230" s="39" t="str">
        <f>IF(M230=1,MAX(0,MAX(O$5:O230)),"")</f>
        <v/>
      </c>
      <c r="Q230" s="40" t="str">
        <f>IF(M230=1,P230-O230,"")</f>
        <v/>
      </c>
      <c r="R230" s="38">
        <f>IF(M230=1,IF(G230&gt;0,R229+1,0),R229)</f>
        <v>0</v>
      </c>
      <c r="S230" s="38">
        <f>IF(M230=1,IF(G230&lt;0,S229+1,0),S229)</f>
        <v>0</v>
      </c>
      <c r="T230" s="36" t="str">
        <f>IF(M230&lt;&gt;1,"",IF(R229&gt;=3,"前面连赢 3 笔以上","前面连赢 "&amp;R229&amp;" 笔"))</f>
        <v/>
      </c>
      <c r="U230" s="40" t="str">
        <f>IF(AND(M230=1,ISNUMBER(H230)),H230-G230,"")</f>
        <v/>
      </c>
      <c r="V230" s="41" t="e">
        <f>IF(M230=1,O230,NA())</f>
        <v>#N/A</v>
      </c>
      <c r="W230" s="41" t="e">
        <f>IF(M230=1,-Q230,NA())</f>
        <v>#N/A</v>
      </c>
    </row>
    <row r="231">
      <c r="A231" s="17" t="n"/>
      <c r="B231" s="23" t="n"/>
      <c r="C231" s="25" t="n"/>
      <c r="D231" s="25" t="n"/>
      <c r="E231" s="25" t="n"/>
      <c r="F231" s="25" t="n"/>
      <c r="G231" s="35" t="n"/>
      <c r="H231" s="35" t="n"/>
      <c r="I231" s="25" t="n"/>
      <c r="J231" s="25" t="n"/>
      <c r="K231" s="36" t="str">
        <f>IF(ISNUMBER(B231),"周"&amp;CHOOSE(WEEKDAY(B231,2),"一","二","三","四","五","六","日"),"")</f>
        <v/>
      </c>
      <c r="L231" s="37" t="str">
        <f>IF(ISNUMBER(B231),DATE(YEAR(B231),MONTH(B231),1),"")</f>
        <v/>
      </c>
      <c r="M231" s="38">
        <f>IF(AND(ISNUMBER(B231),ISNUMBER(G231)),IF(AND(OR(NOT(ISNUMBER('看板'!$C$4)),B231&gt;='看板'!$C$4),OR(NOT(ISNUMBER('看板'!$E$4)),B231&lt;='看板'!$E$4),OR('看板'!$C$5="",C231='看板'!$C$5),OR('看板'!$E$5="",D231='看板'!$E$5)),1,0),0)</f>
        <v>0</v>
      </c>
      <c r="N231" s="38" t="str">
        <f>IF(M231=1,COUNTIF(M$5:M231,1),"")</f>
        <v/>
      </c>
      <c r="O231" s="39" t="str">
        <f>IF(M231=1,SUMIF(M$5:M231,1,G$5:G231),"")</f>
        <v/>
      </c>
      <c r="P231" s="39" t="str">
        <f>IF(M231=1,MAX(0,MAX(O$5:O231)),"")</f>
        <v/>
      </c>
      <c r="Q231" s="40" t="str">
        <f>IF(M231=1,P231-O231,"")</f>
        <v/>
      </c>
      <c r="R231" s="38">
        <f>IF(M231=1,IF(G231&gt;0,R230+1,0),R230)</f>
        <v>0</v>
      </c>
      <c r="S231" s="38">
        <f>IF(M231=1,IF(G231&lt;0,S230+1,0),S230)</f>
        <v>0</v>
      </c>
      <c r="T231" s="36" t="str">
        <f>IF(M231&lt;&gt;1,"",IF(R230&gt;=3,"前面连赢 3 笔以上","前面连赢 "&amp;R230&amp;" 笔"))</f>
        <v/>
      </c>
      <c r="U231" s="40" t="str">
        <f>IF(AND(M231=1,ISNUMBER(H231)),H231-G231,"")</f>
        <v/>
      </c>
      <c r="V231" s="41" t="e">
        <f>IF(M231=1,O231,NA())</f>
        <v>#N/A</v>
      </c>
      <c r="W231" s="41" t="e">
        <f>IF(M231=1,-Q231,NA())</f>
        <v>#N/A</v>
      </c>
    </row>
    <row r="232">
      <c r="A232" s="17" t="n"/>
      <c r="B232" s="23" t="n"/>
      <c r="C232" s="25" t="n"/>
      <c r="D232" s="25" t="n"/>
      <c r="E232" s="25" t="n"/>
      <c r="F232" s="25" t="n"/>
      <c r="G232" s="35" t="n"/>
      <c r="H232" s="35" t="n"/>
      <c r="I232" s="25" t="n"/>
      <c r="J232" s="25" t="n"/>
      <c r="K232" s="36" t="str">
        <f>IF(ISNUMBER(B232),"周"&amp;CHOOSE(WEEKDAY(B232,2),"一","二","三","四","五","六","日"),"")</f>
        <v/>
      </c>
      <c r="L232" s="37" t="str">
        <f>IF(ISNUMBER(B232),DATE(YEAR(B232),MONTH(B232),1),"")</f>
        <v/>
      </c>
      <c r="M232" s="38">
        <f>IF(AND(ISNUMBER(B232),ISNUMBER(G232)),IF(AND(OR(NOT(ISNUMBER('看板'!$C$4)),B232&gt;='看板'!$C$4),OR(NOT(ISNUMBER('看板'!$E$4)),B232&lt;='看板'!$E$4),OR('看板'!$C$5="",C232='看板'!$C$5),OR('看板'!$E$5="",D232='看板'!$E$5)),1,0),0)</f>
        <v>0</v>
      </c>
      <c r="N232" s="38" t="str">
        <f>IF(M232=1,COUNTIF(M$5:M232,1),"")</f>
        <v/>
      </c>
      <c r="O232" s="39" t="str">
        <f>IF(M232=1,SUMIF(M$5:M232,1,G$5:G232),"")</f>
        <v/>
      </c>
      <c r="P232" s="39" t="str">
        <f>IF(M232=1,MAX(0,MAX(O$5:O232)),"")</f>
        <v/>
      </c>
      <c r="Q232" s="40" t="str">
        <f>IF(M232=1,P232-O232,"")</f>
        <v/>
      </c>
      <c r="R232" s="38">
        <f>IF(M232=1,IF(G232&gt;0,R231+1,0),R231)</f>
        <v>0</v>
      </c>
      <c r="S232" s="38">
        <f>IF(M232=1,IF(G232&lt;0,S231+1,0),S231)</f>
        <v>0</v>
      </c>
      <c r="T232" s="36" t="str">
        <f>IF(M232&lt;&gt;1,"",IF(R231&gt;=3,"前面连赢 3 笔以上","前面连赢 "&amp;R231&amp;" 笔"))</f>
        <v/>
      </c>
      <c r="U232" s="40" t="str">
        <f>IF(AND(M232=1,ISNUMBER(H232)),H232-G232,"")</f>
        <v/>
      </c>
      <c r="V232" s="41" t="e">
        <f>IF(M232=1,O232,NA())</f>
        <v>#N/A</v>
      </c>
      <c r="W232" s="41" t="e">
        <f>IF(M232=1,-Q232,NA())</f>
        <v>#N/A</v>
      </c>
    </row>
    <row r="233">
      <c r="A233" s="17" t="n"/>
      <c r="B233" s="23" t="n"/>
      <c r="C233" s="25" t="n"/>
      <c r="D233" s="25" t="n"/>
      <c r="E233" s="25" t="n"/>
      <c r="F233" s="25" t="n"/>
      <c r="G233" s="35" t="n"/>
      <c r="H233" s="35" t="n"/>
      <c r="I233" s="25" t="n"/>
      <c r="J233" s="25" t="n"/>
      <c r="K233" s="36" t="str">
        <f>IF(ISNUMBER(B233),"周"&amp;CHOOSE(WEEKDAY(B233,2),"一","二","三","四","五","六","日"),"")</f>
        <v/>
      </c>
      <c r="L233" s="37" t="str">
        <f>IF(ISNUMBER(B233),DATE(YEAR(B233),MONTH(B233),1),"")</f>
        <v/>
      </c>
      <c r="M233" s="38">
        <f>IF(AND(ISNUMBER(B233),ISNUMBER(G233)),IF(AND(OR(NOT(ISNUMBER('看板'!$C$4)),B233&gt;='看板'!$C$4),OR(NOT(ISNUMBER('看板'!$E$4)),B233&lt;='看板'!$E$4),OR('看板'!$C$5="",C233='看板'!$C$5),OR('看板'!$E$5="",D233='看板'!$E$5)),1,0),0)</f>
        <v>0</v>
      </c>
      <c r="N233" s="38" t="str">
        <f>IF(M233=1,COUNTIF(M$5:M233,1),"")</f>
        <v/>
      </c>
      <c r="O233" s="39" t="str">
        <f>IF(M233=1,SUMIF(M$5:M233,1,G$5:G233),"")</f>
        <v/>
      </c>
      <c r="P233" s="39" t="str">
        <f>IF(M233=1,MAX(0,MAX(O$5:O233)),"")</f>
        <v/>
      </c>
      <c r="Q233" s="40" t="str">
        <f>IF(M233=1,P233-O233,"")</f>
        <v/>
      </c>
      <c r="R233" s="38">
        <f>IF(M233=1,IF(G233&gt;0,R232+1,0),R232)</f>
        <v>0</v>
      </c>
      <c r="S233" s="38">
        <f>IF(M233=1,IF(G233&lt;0,S232+1,0),S232)</f>
        <v>0</v>
      </c>
      <c r="T233" s="36" t="str">
        <f>IF(M233&lt;&gt;1,"",IF(R232&gt;=3,"前面连赢 3 笔以上","前面连赢 "&amp;R232&amp;" 笔"))</f>
        <v/>
      </c>
      <c r="U233" s="40" t="str">
        <f>IF(AND(M233=1,ISNUMBER(H233)),H233-G233,"")</f>
        <v/>
      </c>
      <c r="V233" s="41" t="e">
        <f>IF(M233=1,O233,NA())</f>
        <v>#N/A</v>
      </c>
      <c r="W233" s="41" t="e">
        <f>IF(M233=1,-Q233,NA())</f>
        <v>#N/A</v>
      </c>
    </row>
    <row r="234">
      <c r="A234" s="17" t="n"/>
      <c r="B234" s="23" t="n"/>
      <c r="C234" s="25" t="n"/>
      <c r="D234" s="25" t="n"/>
      <c r="E234" s="25" t="n"/>
      <c r="F234" s="25" t="n"/>
      <c r="G234" s="35" t="n"/>
      <c r="H234" s="35" t="n"/>
      <c r="I234" s="25" t="n"/>
      <c r="J234" s="25" t="n"/>
      <c r="K234" s="36" t="str">
        <f>IF(ISNUMBER(B234),"周"&amp;CHOOSE(WEEKDAY(B234,2),"一","二","三","四","五","六","日"),"")</f>
        <v/>
      </c>
      <c r="L234" s="37" t="str">
        <f>IF(ISNUMBER(B234),DATE(YEAR(B234),MONTH(B234),1),"")</f>
        <v/>
      </c>
      <c r="M234" s="38">
        <f>IF(AND(ISNUMBER(B234),ISNUMBER(G234)),IF(AND(OR(NOT(ISNUMBER('看板'!$C$4)),B234&gt;='看板'!$C$4),OR(NOT(ISNUMBER('看板'!$E$4)),B234&lt;='看板'!$E$4),OR('看板'!$C$5="",C234='看板'!$C$5),OR('看板'!$E$5="",D234='看板'!$E$5)),1,0),0)</f>
        <v>0</v>
      </c>
      <c r="N234" s="38" t="str">
        <f>IF(M234=1,COUNTIF(M$5:M234,1),"")</f>
        <v/>
      </c>
      <c r="O234" s="39" t="str">
        <f>IF(M234=1,SUMIF(M$5:M234,1,G$5:G234),"")</f>
        <v/>
      </c>
      <c r="P234" s="39" t="str">
        <f>IF(M234=1,MAX(0,MAX(O$5:O234)),"")</f>
        <v/>
      </c>
      <c r="Q234" s="40" t="str">
        <f>IF(M234=1,P234-O234,"")</f>
        <v/>
      </c>
      <c r="R234" s="38">
        <f>IF(M234=1,IF(G234&gt;0,R233+1,0),R233)</f>
        <v>0</v>
      </c>
      <c r="S234" s="38">
        <f>IF(M234=1,IF(G234&lt;0,S233+1,0),S233)</f>
        <v>0</v>
      </c>
      <c r="T234" s="36" t="str">
        <f>IF(M234&lt;&gt;1,"",IF(R233&gt;=3,"前面连赢 3 笔以上","前面连赢 "&amp;R233&amp;" 笔"))</f>
        <v/>
      </c>
      <c r="U234" s="40" t="str">
        <f>IF(AND(M234=1,ISNUMBER(H234)),H234-G234,"")</f>
        <v/>
      </c>
      <c r="V234" s="41" t="e">
        <f>IF(M234=1,O234,NA())</f>
        <v>#N/A</v>
      </c>
      <c r="W234" s="41" t="e">
        <f>IF(M234=1,-Q234,NA())</f>
        <v>#N/A</v>
      </c>
    </row>
    <row r="235">
      <c r="A235" s="17" t="n"/>
      <c r="B235" s="23" t="n"/>
      <c r="C235" s="25" t="n"/>
      <c r="D235" s="25" t="n"/>
      <c r="E235" s="25" t="n"/>
      <c r="F235" s="25" t="n"/>
      <c r="G235" s="35" t="n"/>
      <c r="H235" s="35" t="n"/>
      <c r="I235" s="25" t="n"/>
      <c r="J235" s="25" t="n"/>
      <c r="K235" s="36" t="str">
        <f>IF(ISNUMBER(B235),"周"&amp;CHOOSE(WEEKDAY(B235,2),"一","二","三","四","五","六","日"),"")</f>
        <v/>
      </c>
      <c r="L235" s="37" t="str">
        <f>IF(ISNUMBER(B235),DATE(YEAR(B235),MONTH(B235),1),"")</f>
        <v/>
      </c>
      <c r="M235" s="38">
        <f>IF(AND(ISNUMBER(B235),ISNUMBER(G235)),IF(AND(OR(NOT(ISNUMBER('看板'!$C$4)),B235&gt;='看板'!$C$4),OR(NOT(ISNUMBER('看板'!$E$4)),B235&lt;='看板'!$E$4),OR('看板'!$C$5="",C235='看板'!$C$5),OR('看板'!$E$5="",D235='看板'!$E$5)),1,0),0)</f>
        <v>0</v>
      </c>
      <c r="N235" s="38" t="str">
        <f>IF(M235=1,COUNTIF(M$5:M235,1),"")</f>
        <v/>
      </c>
      <c r="O235" s="39" t="str">
        <f>IF(M235=1,SUMIF(M$5:M235,1,G$5:G235),"")</f>
        <v/>
      </c>
      <c r="P235" s="39" t="str">
        <f>IF(M235=1,MAX(0,MAX(O$5:O235)),"")</f>
        <v/>
      </c>
      <c r="Q235" s="40" t="str">
        <f>IF(M235=1,P235-O235,"")</f>
        <v/>
      </c>
      <c r="R235" s="38">
        <f>IF(M235=1,IF(G235&gt;0,R234+1,0),R234)</f>
        <v>0</v>
      </c>
      <c r="S235" s="38">
        <f>IF(M235=1,IF(G235&lt;0,S234+1,0),S234)</f>
        <v>0</v>
      </c>
      <c r="T235" s="36" t="str">
        <f>IF(M235&lt;&gt;1,"",IF(R234&gt;=3,"前面连赢 3 笔以上","前面连赢 "&amp;R234&amp;" 笔"))</f>
        <v/>
      </c>
      <c r="U235" s="40" t="str">
        <f>IF(AND(M235=1,ISNUMBER(H235)),H235-G235,"")</f>
        <v/>
      </c>
      <c r="V235" s="41" t="e">
        <f>IF(M235=1,O235,NA())</f>
        <v>#N/A</v>
      </c>
      <c r="W235" s="41" t="e">
        <f>IF(M235=1,-Q235,NA())</f>
        <v>#N/A</v>
      </c>
    </row>
    <row r="236">
      <c r="A236" s="17" t="n"/>
      <c r="B236" s="23" t="n"/>
      <c r="C236" s="25" t="n"/>
      <c r="D236" s="25" t="n"/>
      <c r="E236" s="25" t="n"/>
      <c r="F236" s="25" t="n"/>
      <c r="G236" s="35" t="n"/>
      <c r="H236" s="35" t="n"/>
      <c r="I236" s="25" t="n"/>
      <c r="J236" s="25" t="n"/>
      <c r="K236" s="36" t="str">
        <f>IF(ISNUMBER(B236),"周"&amp;CHOOSE(WEEKDAY(B236,2),"一","二","三","四","五","六","日"),"")</f>
        <v/>
      </c>
      <c r="L236" s="37" t="str">
        <f>IF(ISNUMBER(B236),DATE(YEAR(B236),MONTH(B236),1),"")</f>
        <v/>
      </c>
      <c r="M236" s="38">
        <f>IF(AND(ISNUMBER(B236),ISNUMBER(G236)),IF(AND(OR(NOT(ISNUMBER('看板'!$C$4)),B236&gt;='看板'!$C$4),OR(NOT(ISNUMBER('看板'!$E$4)),B236&lt;='看板'!$E$4),OR('看板'!$C$5="",C236='看板'!$C$5),OR('看板'!$E$5="",D236='看板'!$E$5)),1,0),0)</f>
        <v>0</v>
      </c>
      <c r="N236" s="38" t="str">
        <f>IF(M236=1,COUNTIF(M$5:M236,1),"")</f>
        <v/>
      </c>
      <c r="O236" s="39" t="str">
        <f>IF(M236=1,SUMIF(M$5:M236,1,G$5:G236),"")</f>
        <v/>
      </c>
      <c r="P236" s="39" t="str">
        <f>IF(M236=1,MAX(0,MAX(O$5:O236)),"")</f>
        <v/>
      </c>
      <c r="Q236" s="40" t="str">
        <f>IF(M236=1,P236-O236,"")</f>
        <v/>
      </c>
      <c r="R236" s="38">
        <f>IF(M236=1,IF(G236&gt;0,R235+1,0),R235)</f>
        <v>0</v>
      </c>
      <c r="S236" s="38">
        <f>IF(M236=1,IF(G236&lt;0,S235+1,0),S235)</f>
        <v>0</v>
      </c>
      <c r="T236" s="36" t="str">
        <f>IF(M236&lt;&gt;1,"",IF(R235&gt;=3,"前面连赢 3 笔以上","前面连赢 "&amp;R235&amp;" 笔"))</f>
        <v/>
      </c>
      <c r="U236" s="40" t="str">
        <f>IF(AND(M236=1,ISNUMBER(H236)),H236-G236,"")</f>
        <v/>
      </c>
      <c r="V236" s="41" t="e">
        <f>IF(M236=1,O236,NA())</f>
        <v>#N/A</v>
      </c>
      <c r="W236" s="41" t="e">
        <f>IF(M236=1,-Q236,NA())</f>
        <v>#N/A</v>
      </c>
    </row>
    <row r="237">
      <c r="A237" s="17" t="n"/>
      <c r="B237" s="23" t="n"/>
      <c r="C237" s="25" t="n"/>
      <c r="D237" s="25" t="n"/>
      <c r="E237" s="25" t="n"/>
      <c r="F237" s="25" t="n"/>
      <c r="G237" s="35" t="n"/>
      <c r="H237" s="35" t="n"/>
      <c r="I237" s="25" t="n"/>
      <c r="J237" s="25" t="n"/>
      <c r="K237" s="36" t="str">
        <f>IF(ISNUMBER(B237),"周"&amp;CHOOSE(WEEKDAY(B237,2),"一","二","三","四","五","六","日"),"")</f>
        <v/>
      </c>
      <c r="L237" s="37" t="str">
        <f>IF(ISNUMBER(B237),DATE(YEAR(B237),MONTH(B237),1),"")</f>
        <v/>
      </c>
      <c r="M237" s="38">
        <f>IF(AND(ISNUMBER(B237),ISNUMBER(G237)),IF(AND(OR(NOT(ISNUMBER('看板'!$C$4)),B237&gt;='看板'!$C$4),OR(NOT(ISNUMBER('看板'!$E$4)),B237&lt;='看板'!$E$4),OR('看板'!$C$5="",C237='看板'!$C$5),OR('看板'!$E$5="",D237='看板'!$E$5)),1,0),0)</f>
        <v>0</v>
      </c>
      <c r="N237" s="38" t="str">
        <f>IF(M237=1,COUNTIF(M$5:M237,1),"")</f>
        <v/>
      </c>
      <c r="O237" s="39" t="str">
        <f>IF(M237=1,SUMIF(M$5:M237,1,G$5:G237),"")</f>
        <v/>
      </c>
      <c r="P237" s="39" t="str">
        <f>IF(M237=1,MAX(0,MAX(O$5:O237)),"")</f>
        <v/>
      </c>
      <c r="Q237" s="40" t="str">
        <f>IF(M237=1,P237-O237,"")</f>
        <v/>
      </c>
      <c r="R237" s="38">
        <f>IF(M237=1,IF(G237&gt;0,R236+1,0),R236)</f>
        <v>0</v>
      </c>
      <c r="S237" s="38">
        <f>IF(M237=1,IF(G237&lt;0,S236+1,0),S236)</f>
        <v>0</v>
      </c>
      <c r="T237" s="36" t="str">
        <f>IF(M237&lt;&gt;1,"",IF(R236&gt;=3,"前面连赢 3 笔以上","前面连赢 "&amp;R236&amp;" 笔"))</f>
        <v/>
      </c>
      <c r="U237" s="40" t="str">
        <f>IF(AND(M237=1,ISNUMBER(H237)),H237-G237,"")</f>
        <v/>
      </c>
      <c r="V237" s="41" t="e">
        <f>IF(M237=1,O237,NA())</f>
        <v>#N/A</v>
      </c>
      <c r="W237" s="41" t="e">
        <f>IF(M237=1,-Q237,NA())</f>
        <v>#N/A</v>
      </c>
    </row>
    <row r="238">
      <c r="A238" s="17" t="n"/>
      <c r="B238" s="23" t="n"/>
      <c r="C238" s="25" t="n"/>
      <c r="D238" s="25" t="n"/>
      <c r="E238" s="25" t="n"/>
      <c r="F238" s="25" t="n"/>
      <c r="G238" s="35" t="n"/>
      <c r="H238" s="35" t="n"/>
      <c r="I238" s="25" t="n"/>
      <c r="J238" s="25" t="n"/>
      <c r="K238" s="36" t="str">
        <f>IF(ISNUMBER(B238),"周"&amp;CHOOSE(WEEKDAY(B238,2),"一","二","三","四","五","六","日"),"")</f>
        <v/>
      </c>
      <c r="L238" s="37" t="str">
        <f>IF(ISNUMBER(B238),DATE(YEAR(B238),MONTH(B238),1),"")</f>
        <v/>
      </c>
      <c r="M238" s="38">
        <f>IF(AND(ISNUMBER(B238),ISNUMBER(G238)),IF(AND(OR(NOT(ISNUMBER('看板'!$C$4)),B238&gt;='看板'!$C$4),OR(NOT(ISNUMBER('看板'!$E$4)),B238&lt;='看板'!$E$4),OR('看板'!$C$5="",C238='看板'!$C$5),OR('看板'!$E$5="",D238='看板'!$E$5)),1,0),0)</f>
        <v>0</v>
      </c>
      <c r="N238" s="38" t="str">
        <f>IF(M238=1,COUNTIF(M$5:M238,1),"")</f>
        <v/>
      </c>
      <c r="O238" s="39" t="str">
        <f>IF(M238=1,SUMIF(M$5:M238,1,G$5:G238),"")</f>
        <v/>
      </c>
      <c r="P238" s="39" t="str">
        <f>IF(M238=1,MAX(0,MAX(O$5:O238)),"")</f>
        <v/>
      </c>
      <c r="Q238" s="40" t="str">
        <f>IF(M238=1,P238-O238,"")</f>
        <v/>
      </c>
      <c r="R238" s="38">
        <f>IF(M238=1,IF(G238&gt;0,R237+1,0),R237)</f>
        <v>0</v>
      </c>
      <c r="S238" s="38">
        <f>IF(M238=1,IF(G238&lt;0,S237+1,0),S237)</f>
        <v>0</v>
      </c>
      <c r="T238" s="36" t="str">
        <f>IF(M238&lt;&gt;1,"",IF(R237&gt;=3,"前面连赢 3 笔以上","前面连赢 "&amp;R237&amp;" 笔"))</f>
        <v/>
      </c>
      <c r="U238" s="40" t="str">
        <f>IF(AND(M238=1,ISNUMBER(H238)),H238-G238,"")</f>
        <v/>
      </c>
      <c r="V238" s="41" t="e">
        <f>IF(M238=1,O238,NA())</f>
        <v>#N/A</v>
      </c>
      <c r="W238" s="41" t="e">
        <f>IF(M238=1,-Q238,NA())</f>
        <v>#N/A</v>
      </c>
    </row>
    <row r="239">
      <c r="A239" s="17" t="n"/>
      <c r="B239" s="23" t="n"/>
      <c r="C239" s="25" t="n"/>
      <c r="D239" s="25" t="n"/>
      <c r="E239" s="25" t="n"/>
      <c r="F239" s="25" t="n"/>
      <c r="G239" s="35" t="n"/>
      <c r="H239" s="35" t="n"/>
      <c r="I239" s="25" t="n"/>
      <c r="J239" s="25" t="n"/>
      <c r="K239" s="36" t="str">
        <f>IF(ISNUMBER(B239),"周"&amp;CHOOSE(WEEKDAY(B239,2),"一","二","三","四","五","六","日"),"")</f>
        <v/>
      </c>
      <c r="L239" s="37" t="str">
        <f>IF(ISNUMBER(B239),DATE(YEAR(B239),MONTH(B239),1),"")</f>
        <v/>
      </c>
      <c r="M239" s="38">
        <f>IF(AND(ISNUMBER(B239),ISNUMBER(G239)),IF(AND(OR(NOT(ISNUMBER('看板'!$C$4)),B239&gt;='看板'!$C$4),OR(NOT(ISNUMBER('看板'!$E$4)),B239&lt;='看板'!$E$4),OR('看板'!$C$5="",C239='看板'!$C$5),OR('看板'!$E$5="",D239='看板'!$E$5)),1,0),0)</f>
        <v>0</v>
      </c>
      <c r="N239" s="38" t="str">
        <f>IF(M239=1,COUNTIF(M$5:M239,1),"")</f>
        <v/>
      </c>
      <c r="O239" s="39" t="str">
        <f>IF(M239=1,SUMIF(M$5:M239,1,G$5:G239),"")</f>
        <v/>
      </c>
      <c r="P239" s="39" t="str">
        <f>IF(M239=1,MAX(0,MAX(O$5:O239)),"")</f>
        <v/>
      </c>
      <c r="Q239" s="40" t="str">
        <f>IF(M239=1,P239-O239,"")</f>
        <v/>
      </c>
      <c r="R239" s="38">
        <f>IF(M239=1,IF(G239&gt;0,R238+1,0),R238)</f>
        <v>0</v>
      </c>
      <c r="S239" s="38">
        <f>IF(M239=1,IF(G239&lt;0,S238+1,0),S238)</f>
        <v>0</v>
      </c>
      <c r="T239" s="36" t="str">
        <f>IF(M239&lt;&gt;1,"",IF(R238&gt;=3,"前面连赢 3 笔以上","前面连赢 "&amp;R238&amp;" 笔"))</f>
        <v/>
      </c>
      <c r="U239" s="40" t="str">
        <f>IF(AND(M239=1,ISNUMBER(H239)),H239-G239,"")</f>
        <v/>
      </c>
      <c r="V239" s="41" t="e">
        <f>IF(M239=1,O239,NA())</f>
        <v>#N/A</v>
      </c>
      <c r="W239" s="41" t="e">
        <f>IF(M239=1,-Q239,NA())</f>
        <v>#N/A</v>
      </c>
    </row>
    <row r="240">
      <c r="A240" s="17" t="n"/>
      <c r="B240" s="23" t="n"/>
      <c r="C240" s="25" t="n"/>
      <c r="D240" s="25" t="n"/>
      <c r="E240" s="25" t="n"/>
      <c r="F240" s="25" t="n"/>
      <c r="G240" s="35" t="n"/>
      <c r="H240" s="35" t="n"/>
      <c r="I240" s="25" t="n"/>
      <c r="J240" s="25" t="n"/>
      <c r="K240" s="36" t="str">
        <f>IF(ISNUMBER(B240),"周"&amp;CHOOSE(WEEKDAY(B240,2),"一","二","三","四","五","六","日"),"")</f>
        <v/>
      </c>
      <c r="L240" s="37" t="str">
        <f>IF(ISNUMBER(B240),DATE(YEAR(B240),MONTH(B240),1),"")</f>
        <v/>
      </c>
      <c r="M240" s="38">
        <f>IF(AND(ISNUMBER(B240),ISNUMBER(G240)),IF(AND(OR(NOT(ISNUMBER('看板'!$C$4)),B240&gt;='看板'!$C$4),OR(NOT(ISNUMBER('看板'!$E$4)),B240&lt;='看板'!$E$4),OR('看板'!$C$5="",C240='看板'!$C$5),OR('看板'!$E$5="",D240='看板'!$E$5)),1,0),0)</f>
        <v>0</v>
      </c>
      <c r="N240" s="38" t="str">
        <f>IF(M240=1,COUNTIF(M$5:M240,1),"")</f>
        <v/>
      </c>
      <c r="O240" s="39" t="str">
        <f>IF(M240=1,SUMIF(M$5:M240,1,G$5:G240),"")</f>
        <v/>
      </c>
      <c r="P240" s="39" t="str">
        <f>IF(M240=1,MAX(0,MAX(O$5:O240)),"")</f>
        <v/>
      </c>
      <c r="Q240" s="40" t="str">
        <f>IF(M240=1,P240-O240,"")</f>
        <v/>
      </c>
      <c r="R240" s="38">
        <f>IF(M240=1,IF(G240&gt;0,R239+1,0),R239)</f>
        <v>0</v>
      </c>
      <c r="S240" s="38">
        <f>IF(M240=1,IF(G240&lt;0,S239+1,0),S239)</f>
        <v>0</v>
      </c>
      <c r="T240" s="36" t="str">
        <f>IF(M240&lt;&gt;1,"",IF(R239&gt;=3,"前面连赢 3 笔以上","前面连赢 "&amp;R239&amp;" 笔"))</f>
        <v/>
      </c>
      <c r="U240" s="40" t="str">
        <f>IF(AND(M240=1,ISNUMBER(H240)),H240-G240,"")</f>
        <v/>
      </c>
      <c r="V240" s="41" t="e">
        <f>IF(M240=1,O240,NA())</f>
        <v>#N/A</v>
      </c>
      <c r="W240" s="41" t="e">
        <f>IF(M240=1,-Q240,NA())</f>
        <v>#N/A</v>
      </c>
    </row>
    <row r="241">
      <c r="A241" s="17" t="n"/>
      <c r="B241" s="23" t="n"/>
      <c r="C241" s="25" t="n"/>
      <c r="D241" s="25" t="n"/>
      <c r="E241" s="25" t="n"/>
      <c r="F241" s="25" t="n"/>
      <c r="G241" s="35" t="n"/>
      <c r="H241" s="35" t="n"/>
      <c r="I241" s="25" t="n"/>
      <c r="J241" s="25" t="n"/>
      <c r="K241" s="36" t="str">
        <f>IF(ISNUMBER(B241),"周"&amp;CHOOSE(WEEKDAY(B241,2),"一","二","三","四","五","六","日"),"")</f>
        <v/>
      </c>
      <c r="L241" s="37" t="str">
        <f>IF(ISNUMBER(B241),DATE(YEAR(B241),MONTH(B241),1),"")</f>
        <v/>
      </c>
      <c r="M241" s="38">
        <f>IF(AND(ISNUMBER(B241),ISNUMBER(G241)),IF(AND(OR(NOT(ISNUMBER('看板'!$C$4)),B241&gt;='看板'!$C$4),OR(NOT(ISNUMBER('看板'!$E$4)),B241&lt;='看板'!$E$4),OR('看板'!$C$5="",C241='看板'!$C$5),OR('看板'!$E$5="",D241='看板'!$E$5)),1,0),0)</f>
        <v>0</v>
      </c>
      <c r="N241" s="38" t="str">
        <f>IF(M241=1,COUNTIF(M$5:M241,1),"")</f>
        <v/>
      </c>
      <c r="O241" s="39" t="str">
        <f>IF(M241=1,SUMIF(M$5:M241,1,G$5:G241),"")</f>
        <v/>
      </c>
      <c r="P241" s="39" t="str">
        <f>IF(M241=1,MAX(0,MAX(O$5:O241)),"")</f>
        <v/>
      </c>
      <c r="Q241" s="40" t="str">
        <f>IF(M241=1,P241-O241,"")</f>
        <v/>
      </c>
      <c r="R241" s="38">
        <f>IF(M241=1,IF(G241&gt;0,R240+1,0),R240)</f>
        <v>0</v>
      </c>
      <c r="S241" s="38">
        <f>IF(M241=1,IF(G241&lt;0,S240+1,0),S240)</f>
        <v>0</v>
      </c>
      <c r="T241" s="36" t="str">
        <f>IF(M241&lt;&gt;1,"",IF(R240&gt;=3,"前面连赢 3 笔以上","前面连赢 "&amp;R240&amp;" 笔"))</f>
        <v/>
      </c>
      <c r="U241" s="40" t="str">
        <f>IF(AND(M241=1,ISNUMBER(H241)),H241-G241,"")</f>
        <v/>
      </c>
      <c r="V241" s="41" t="e">
        <f>IF(M241=1,O241,NA())</f>
        <v>#N/A</v>
      </c>
      <c r="W241" s="41" t="e">
        <f>IF(M241=1,-Q241,NA())</f>
        <v>#N/A</v>
      </c>
    </row>
    <row r="242">
      <c r="A242" s="17" t="n"/>
      <c r="B242" s="23" t="n"/>
      <c r="C242" s="25" t="n"/>
      <c r="D242" s="25" t="n"/>
      <c r="E242" s="25" t="n"/>
      <c r="F242" s="25" t="n"/>
      <c r="G242" s="35" t="n"/>
      <c r="H242" s="35" t="n"/>
      <c r="I242" s="25" t="n"/>
      <c r="J242" s="25" t="n"/>
      <c r="K242" s="36" t="str">
        <f>IF(ISNUMBER(B242),"周"&amp;CHOOSE(WEEKDAY(B242,2),"一","二","三","四","五","六","日"),"")</f>
        <v/>
      </c>
      <c r="L242" s="37" t="str">
        <f>IF(ISNUMBER(B242),DATE(YEAR(B242),MONTH(B242),1),"")</f>
        <v/>
      </c>
      <c r="M242" s="38">
        <f>IF(AND(ISNUMBER(B242),ISNUMBER(G242)),IF(AND(OR(NOT(ISNUMBER('看板'!$C$4)),B242&gt;='看板'!$C$4),OR(NOT(ISNUMBER('看板'!$E$4)),B242&lt;='看板'!$E$4),OR('看板'!$C$5="",C242='看板'!$C$5),OR('看板'!$E$5="",D242='看板'!$E$5)),1,0),0)</f>
        <v>0</v>
      </c>
      <c r="N242" s="38" t="str">
        <f>IF(M242=1,COUNTIF(M$5:M242,1),"")</f>
        <v/>
      </c>
      <c r="O242" s="39" t="str">
        <f>IF(M242=1,SUMIF(M$5:M242,1,G$5:G242),"")</f>
        <v/>
      </c>
      <c r="P242" s="39" t="str">
        <f>IF(M242=1,MAX(0,MAX(O$5:O242)),"")</f>
        <v/>
      </c>
      <c r="Q242" s="40" t="str">
        <f>IF(M242=1,P242-O242,"")</f>
        <v/>
      </c>
      <c r="R242" s="38">
        <f>IF(M242=1,IF(G242&gt;0,R241+1,0),R241)</f>
        <v>0</v>
      </c>
      <c r="S242" s="38">
        <f>IF(M242=1,IF(G242&lt;0,S241+1,0),S241)</f>
        <v>0</v>
      </c>
      <c r="T242" s="36" t="str">
        <f>IF(M242&lt;&gt;1,"",IF(R241&gt;=3,"前面连赢 3 笔以上","前面连赢 "&amp;R241&amp;" 笔"))</f>
        <v/>
      </c>
      <c r="U242" s="40" t="str">
        <f>IF(AND(M242=1,ISNUMBER(H242)),H242-G242,"")</f>
        <v/>
      </c>
      <c r="V242" s="41" t="e">
        <f>IF(M242=1,O242,NA())</f>
        <v>#N/A</v>
      </c>
      <c r="W242" s="41" t="e">
        <f>IF(M242=1,-Q242,NA())</f>
        <v>#N/A</v>
      </c>
    </row>
    <row r="243">
      <c r="A243" s="17" t="n"/>
      <c r="B243" s="23" t="n"/>
      <c r="C243" s="25" t="n"/>
      <c r="D243" s="25" t="n"/>
      <c r="E243" s="25" t="n"/>
      <c r="F243" s="25" t="n"/>
      <c r="G243" s="35" t="n"/>
      <c r="H243" s="35" t="n"/>
      <c r="I243" s="25" t="n"/>
      <c r="J243" s="25" t="n"/>
      <c r="K243" s="36" t="str">
        <f>IF(ISNUMBER(B243),"周"&amp;CHOOSE(WEEKDAY(B243,2),"一","二","三","四","五","六","日"),"")</f>
        <v/>
      </c>
      <c r="L243" s="37" t="str">
        <f>IF(ISNUMBER(B243),DATE(YEAR(B243),MONTH(B243),1),"")</f>
        <v/>
      </c>
      <c r="M243" s="38">
        <f>IF(AND(ISNUMBER(B243),ISNUMBER(G243)),IF(AND(OR(NOT(ISNUMBER('看板'!$C$4)),B243&gt;='看板'!$C$4),OR(NOT(ISNUMBER('看板'!$E$4)),B243&lt;='看板'!$E$4),OR('看板'!$C$5="",C243='看板'!$C$5),OR('看板'!$E$5="",D243='看板'!$E$5)),1,0),0)</f>
        <v>0</v>
      </c>
      <c r="N243" s="38" t="str">
        <f>IF(M243=1,COUNTIF(M$5:M243,1),"")</f>
        <v/>
      </c>
      <c r="O243" s="39" t="str">
        <f>IF(M243=1,SUMIF(M$5:M243,1,G$5:G243),"")</f>
        <v/>
      </c>
      <c r="P243" s="39" t="str">
        <f>IF(M243=1,MAX(0,MAX(O$5:O243)),"")</f>
        <v/>
      </c>
      <c r="Q243" s="40" t="str">
        <f>IF(M243=1,P243-O243,"")</f>
        <v/>
      </c>
      <c r="R243" s="38">
        <f>IF(M243=1,IF(G243&gt;0,R242+1,0),R242)</f>
        <v>0</v>
      </c>
      <c r="S243" s="38">
        <f>IF(M243=1,IF(G243&lt;0,S242+1,0),S242)</f>
        <v>0</v>
      </c>
      <c r="T243" s="36" t="str">
        <f>IF(M243&lt;&gt;1,"",IF(R242&gt;=3,"前面连赢 3 笔以上","前面连赢 "&amp;R242&amp;" 笔"))</f>
        <v/>
      </c>
      <c r="U243" s="40" t="str">
        <f>IF(AND(M243=1,ISNUMBER(H243)),H243-G243,"")</f>
        <v/>
      </c>
      <c r="V243" s="41" t="e">
        <f>IF(M243=1,O243,NA())</f>
        <v>#N/A</v>
      </c>
      <c r="W243" s="41" t="e">
        <f>IF(M243=1,-Q243,NA())</f>
        <v>#N/A</v>
      </c>
    </row>
    <row r="244">
      <c r="A244" s="17" t="n"/>
      <c r="B244" s="23" t="n"/>
      <c r="C244" s="25" t="n"/>
      <c r="D244" s="25" t="n"/>
      <c r="E244" s="25" t="n"/>
      <c r="F244" s="25" t="n"/>
      <c r="G244" s="35" t="n"/>
      <c r="H244" s="35" t="n"/>
      <c r="I244" s="25" t="n"/>
      <c r="J244" s="25" t="n"/>
      <c r="K244" s="36" t="str">
        <f>IF(ISNUMBER(B244),"周"&amp;CHOOSE(WEEKDAY(B244,2),"一","二","三","四","五","六","日"),"")</f>
        <v/>
      </c>
      <c r="L244" s="37" t="str">
        <f>IF(ISNUMBER(B244),DATE(YEAR(B244),MONTH(B244),1),"")</f>
        <v/>
      </c>
      <c r="M244" s="38">
        <f>IF(AND(ISNUMBER(B244),ISNUMBER(G244)),IF(AND(OR(NOT(ISNUMBER('看板'!$C$4)),B244&gt;='看板'!$C$4),OR(NOT(ISNUMBER('看板'!$E$4)),B244&lt;='看板'!$E$4),OR('看板'!$C$5="",C244='看板'!$C$5),OR('看板'!$E$5="",D244='看板'!$E$5)),1,0),0)</f>
        <v>0</v>
      </c>
      <c r="N244" s="38" t="str">
        <f>IF(M244=1,COUNTIF(M$5:M244,1),"")</f>
        <v/>
      </c>
      <c r="O244" s="39" t="str">
        <f>IF(M244=1,SUMIF(M$5:M244,1,G$5:G244),"")</f>
        <v/>
      </c>
      <c r="P244" s="39" t="str">
        <f>IF(M244=1,MAX(0,MAX(O$5:O244)),"")</f>
        <v/>
      </c>
      <c r="Q244" s="40" t="str">
        <f>IF(M244=1,P244-O244,"")</f>
        <v/>
      </c>
      <c r="R244" s="38">
        <f>IF(M244=1,IF(G244&gt;0,R243+1,0),R243)</f>
        <v>0</v>
      </c>
      <c r="S244" s="38">
        <f>IF(M244=1,IF(G244&lt;0,S243+1,0),S243)</f>
        <v>0</v>
      </c>
      <c r="T244" s="36" t="str">
        <f>IF(M244&lt;&gt;1,"",IF(R243&gt;=3,"前面连赢 3 笔以上","前面连赢 "&amp;R243&amp;" 笔"))</f>
        <v/>
      </c>
      <c r="U244" s="40" t="str">
        <f>IF(AND(M244=1,ISNUMBER(H244)),H244-G244,"")</f>
        <v/>
      </c>
      <c r="V244" s="41" t="e">
        <f>IF(M244=1,O244,NA())</f>
        <v>#N/A</v>
      </c>
      <c r="W244" s="41" t="e">
        <f>IF(M244=1,-Q244,NA())</f>
        <v>#N/A</v>
      </c>
    </row>
    <row r="245">
      <c r="A245" s="17" t="n"/>
      <c r="B245" s="23" t="n"/>
      <c r="C245" s="25" t="n"/>
      <c r="D245" s="25" t="n"/>
      <c r="E245" s="25" t="n"/>
      <c r="F245" s="25" t="n"/>
      <c r="G245" s="35" t="n"/>
      <c r="H245" s="35" t="n"/>
      <c r="I245" s="25" t="n"/>
      <c r="J245" s="25" t="n"/>
      <c r="K245" s="36" t="str">
        <f>IF(ISNUMBER(B245),"周"&amp;CHOOSE(WEEKDAY(B245,2),"一","二","三","四","五","六","日"),"")</f>
        <v/>
      </c>
      <c r="L245" s="37" t="str">
        <f>IF(ISNUMBER(B245),DATE(YEAR(B245),MONTH(B245),1),"")</f>
        <v/>
      </c>
      <c r="M245" s="38">
        <f>IF(AND(ISNUMBER(B245),ISNUMBER(G245)),IF(AND(OR(NOT(ISNUMBER('看板'!$C$4)),B245&gt;='看板'!$C$4),OR(NOT(ISNUMBER('看板'!$E$4)),B245&lt;='看板'!$E$4),OR('看板'!$C$5="",C245='看板'!$C$5),OR('看板'!$E$5="",D245='看板'!$E$5)),1,0),0)</f>
        <v>0</v>
      </c>
      <c r="N245" s="38" t="str">
        <f>IF(M245=1,COUNTIF(M$5:M245,1),"")</f>
        <v/>
      </c>
      <c r="O245" s="39" t="str">
        <f>IF(M245=1,SUMIF(M$5:M245,1,G$5:G245),"")</f>
        <v/>
      </c>
      <c r="P245" s="39" t="str">
        <f>IF(M245=1,MAX(0,MAX(O$5:O245)),"")</f>
        <v/>
      </c>
      <c r="Q245" s="40" t="str">
        <f>IF(M245=1,P245-O245,"")</f>
        <v/>
      </c>
      <c r="R245" s="38">
        <f>IF(M245=1,IF(G245&gt;0,R244+1,0),R244)</f>
        <v>0</v>
      </c>
      <c r="S245" s="38">
        <f>IF(M245=1,IF(G245&lt;0,S244+1,0),S244)</f>
        <v>0</v>
      </c>
      <c r="T245" s="36" t="str">
        <f>IF(M245&lt;&gt;1,"",IF(R244&gt;=3,"前面连赢 3 笔以上","前面连赢 "&amp;R244&amp;" 笔"))</f>
        <v/>
      </c>
      <c r="U245" s="40" t="str">
        <f>IF(AND(M245=1,ISNUMBER(H245)),H245-G245,"")</f>
        <v/>
      </c>
      <c r="V245" s="41" t="e">
        <f>IF(M245=1,O245,NA())</f>
        <v>#N/A</v>
      </c>
      <c r="W245" s="41" t="e">
        <f>IF(M245=1,-Q245,NA())</f>
        <v>#N/A</v>
      </c>
    </row>
    <row r="246">
      <c r="A246" s="17" t="n"/>
      <c r="B246" s="23" t="n"/>
      <c r="C246" s="25" t="n"/>
      <c r="D246" s="25" t="n"/>
      <c r="E246" s="25" t="n"/>
      <c r="F246" s="25" t="n"/>
      <c r="G246" s="35" t="n"/>
      <c r="H246" s="35" t="n"/>
      <c r="I246" s="25" t="n"/>
      <c r="J246" s="25" t="n"/>
      <c r="K246" s="36" t="str">
        <f>IF(ISNUMBER(B246),"周"&amp;CHOOSE(WEEKDAY(B246,2),"一","二","三","四","五","六","日"),"")</f>
        <v/>
      </c>
      <c r="L246" s="37" t="str">
        <f>IF(ISNUMBER(B246),DATE(YEAR(B246),MONTH(B246),1),"")</f>
        <v/>
      </c>
      <c r="M246" s="38">
        <f>IF(AND(ISNUMBER(B246),ISNUMBER(G246)),IF(AND(OR(NOT(ISNUMBER('看板'!$C$4)),B246&gt;='看板'!$C$4),OR(NOT(ISNUMBER('看板'!$E$4)),B246&lt;='看板'!$E$4),OR('看板'!$C$5="",C246='看板'!$C$5),OR('看板'!$E$5="",D246='看板'!$E$5)),1,0),0)</f>
        <v>0</v>
      </c>
      <c r="N246" s="38" t="str">
        <f>IF(M246=1,COUNTIF(M$5:M246,1),"")</f>
        <v/>
      </c>
      <c r="O246" s="39" t="str">
        <f>IF(M246=1,SUMIF(M$5:M246,1,G$5:G246),"")</f>
        <v/>
      </c>
      <c r="P246" s="39" t="str">
        <f>IF(M246=1,MAX(0,MAX(O$5:O246)),"")</f>
        <v/>
      </c>
      <c r="Q246" s="40" t="str">
        <f>IF(M246=1,P246-O246,"")</f>
        <v/>
      </c>
      <c r="R246" s="38">
        <f>IF(M246=1,IF(G246&gt;0,R245+1,0),R245)</f>
        <v>0</v>
      </c>
      <c r="S246" s="38">
        <f>IF(M246=1,IF(G246&lt;0,S245+1,0),S245)</f>
        <v>0</v>
      </c>
      <c r="T246" s="36" t="str">
        <f>IF(M246&lt;&gt;1,"",IF(R245&gt;=3,"前面连赢 3 笔以上","前面连赢 "&amp;R245&amp;" 笔"))</f>
        <v/>
      </c>
      <c r="U246" s="40" t="str">
        <f>IF(AND(M246=1,ISNUMBER(H246)),H246-G246,"")</f>
        <v/>
      </c>
      <c r="V246" s="41" t="e">
        <f>IF(M246=1,O246,NA())</f>
        <v>#N/A</v>
      </c>
      <c r="W246" s="41" t="e">
        <f>IF(M246=1,-Q246,NA())</f>
        <v>#N/A</v>
      </c>
    </row>
    <row r="247">
      <c r="A247" s="17" t="n"/>
      <c r="B247" s="23" t="n"/>
      <c r="C247" s="25" t="n"/>
      <c r="D247" s="25" t="n"/>
      <c r="E247" s="25" t="n"/>
      <c r="F247" s="25" t="n"/>
      <c r="G247" s="35" t="n"/>
      <c r="H247" s="35" t="n"/>
      <c r="I247" s="25" t="n"/>
      <c r="J247" s="25" t="n"/>
      <c r="K247" s="36" t="str">
        <f>IF(ISNUMBER(B247),"周"&amp;CHOOSE(WEEKDAY(B247,2),"一","二","三","四","五","六","日"),"")</f>
        <v/>
      </c>
      <c r="L247" s="37" t="str">
        <f>IF(ISNUMBER(B247),DATE(YEAR(B247),MONTH(B247),1),"")</f>
        <v/>
      </c>
      <c r="M247" s="38">
        <f>IF(AND(ISNUMBER(B247),ISNUMBER(G247)),IF(AND(OR(NOT(ISNUMBER('看板'!$C$4)),B247&gt;='看板'!$C$4),OR(NOT(ISNUMBER('看板'!$E$4)),B247&lt;='看板'!$E$4),OR('看板'!$C$5="",C247='看板'!$C$5),OR('看板'!$E$5="",D247='看板'!$E$5)),1,0),0)</f>
        <v>0</v>
      </c>
      <c r="N247" s="38" t="str">
        <f>IF(M247=1,COUNTIF(M$5:M247,1),"")</f>
        <v/>
      </c>
      <c r="O247" s="39" t="str">
        <f>IF(M247=1,SUMIF(M$5:M247,1,G$5:G247),"")</f>
        <v/>
      </c>
      <c r="P247" s="39" t="str">
        <f>IF(M247=1,MAX(0,MAX(O$5:O247)),"")</f>
        <v/>
      </c>
      <c r="Q247" s="40" t="str">
        <f>IF(M247=1,P247-O247,"")</f>
        <v/>
      </c>
      <c r="R247" s="38">
        <f>IF(M247=1,IF(G247&gt;0,R246+1,0),R246)</f>
        <v>0</v>
      </c>
      <c r="S247" s="38">
        <f>IF(M247=1,IF(G247&lt;0,S246+1,0),S246)</f>
        <v>0</v>
      </c>
      <c r="T247" s="36" t="str">
        <f>IF(M247&lt;&gt;1,"",IF(R246&gt;=3,"前面连赢 3 笔以上","前面连赢 "&amp;R246&amp;" 笔"))</f>
        <v/>
      </c>
      <c r="U247" s="40" t="str">
        <f>IF(AND(M247=1,ISNUMBER(H247)),H247-G247,"")</f>
        <v/>
      </c>
      <c r="V247" s="41" t="e">
        <f>IF(M247=1,O247,NA())</f>
        <v>#N/A</v>
      </c>
      <c r="W247" s="41" t="e">
        <f>IF(M247=1,-Q247,NA())</f>
        <v>#N/A</v>
      </c>
    </row>
    <row r="248">
      <c r="A248" s="17" t="n"/>
      <c r="B248" s="23" t="n"/>
      <c r="C248" s="25" t="n"/>
      <c r="D248" s="25" t="n"/>
      <c r="E248" s="25" t="n"/>
      <c r="F248" s="25" t="n"/>
      <c r="G248" s="35" t="n"/>
      <c r="H248" s="35" t="n"/>
      <c r="I248" s="25" t="n"/>
      <c r="J248" s="25" t="n"/>
      <c r="K248" s="36" t="str">
        <f>IF(ISNUMBER(B248),"周"&amp;CHOOSE(WEEKDAY(B248,2),"一","二","三","四","五","六","日"),"")</f>
        <v/>
      </c>
      <c r="L248" s="37" t="str">
        <f>IF(ISNUMBER(B248),DATE(YEAR(B248),MONTH(B248),1),"")</f>
        <v/>
      </c>
      <c r="M248" s="38">
        <f>IF(AND(ISNUMBER(B248),ISNUMBER(G248)),IF(AND(OR(NOT(ISNUMBER('看板'!$C$4)),B248&gt;='看板'!$C$4),OR(NOT(ISNUMBER('看板'!$E$4)),B248&lt;='看板'!$E$4),OR('看板'!$C$5="",C248='看板'!$C$5),OR('看板'!$E$5="",D248='看板'!$E$5)),1,0),0)</f>
        <v>0</v>
      </c>
      <c r="N248" s="38" t="str">
        <f>IF(M248=1,COUNTIF(M$5:M248,1),"")</f>
        <v/>
      </c>
      <c r="O248" s="39" t="str">
        <f>IF(M248=1,SUMIF(M$5:M248,1,G$5:G248),"")</f>
        <v/>
      </c>
      <c r="P248" s="39" t="str">
        <f>IF(M248=1,MAX(0,MAX(O$5:O248)),"")</f>
        <v/>
      </c>
      <c r="Q248" s="40" t="str">
        <f>IF(M248=1,P248-O248,"")</f>
        <v/>
      </c>
      <c r="R248" s="38">
        <f>IF(M248=1,IF(G248&gt;0,R247+1,0),R247)</f>
        <v>0</v>
      </c>
      <c r="S248" s="38">
        <f>IF(M248=1,IF(G248&lt;0,S247+1,0),S247)</f>
        <v>0</v>
      </c>
      <c r="T248" s="36" t="str">
        <f>IF(M248&lt;&gt;1,"",IF(R247&gt;=3,"前面连赢 3 笔以上","前面连赢 "&amp;R247&amp;" 笔"))</f>
        <v/>
      </c>
      <c r="U248" s="40" t="str">
        <f>IF(AND(M248=1,ISNUMBER(H248)),H248-G248,"")</f>
        <v/>
      </c>
      <c r="V248" s="41" t="e">
        <f>IF(M248=1,O248,NA())</f>
        <v>#N/A</v>
      </c>
      <c r="W248" s="41" t="e">
        <f>IF(M248=1,-Q248,NA())</f>
        <v>#N/A</v>
      </c>
    </row>
    <row r="249">
      <c r="A249" s="17" t="n"/>
      <c r="B249" s="23" t="n"/>
      <c r="C249" s="25" t="n"/>
      <c r="D249" s="25" t="n"/>
      <c r="E249" s="25" t="n"/>
      <c r="F249" s="25" t="n"/>
      <c r="G249" s="35" t="n"/>
      <c r="H249" s="35" t="n"/>
      <c r="I249" s="25" t="n"/>
      <c r="J249" s="25" t="n"/>
      <c r="K249" s="36" t="str">
        <f>IF(ISNUMBER(B249),"周"&amp;CHOOSE(WEEKDAY(B249,2),"一","二","三","四","五","六","日"),"")</f>
        <v/>
      </c>
      <c r="L249" s="37" t="str">
        <f>IF(ISNUMBER(B249),DATE(YEAR(B249),MONTH(B249),1),"")</f>
        <v/>
      </c>
      <c r="M249" s="38">
        <f>IF(AND(ISNUMBER(B249),ISNUMBER(G249)),IF(AND(OR(NOT(ISNUMBER('看板'!$C$4)),B249&gt;='看板'!$C$4),OR(NOT(ISNUMBER('看板'!$E$4)),B249&lt;='看板'!$E$4),OR('看板'!$C$5="",C249='看板'!$C$5),OR('看板'!$E$5="",D249='看板'!$E$5)),1,0),0)</f>
        <v>0</v>
      </c>
      <c r="N249" s="38" t="str">
        <f>IF(M249=1,COUNTIF(M$5:M249,1),"")</f>
        <v/>
      </c>
      <c r="O249" s="39" t="str">
        <f>IF(M249=1,SUMIF(M$5:M249,1,G$5:G249),"")</f>
        <v/>
      </c>
      <c r="P249" s="39" t="str">
        <f>IF(M249=1,MAX(0,MAX(O$5:O249)),"")</f>
        <v/>
      </c>
      <c r="Q249" s="40" t="str">
        <f>IF(M249=1,P249-O249,"")</f>
        <v/>
      </c>
      <c r="R249" s="38">
        <f>IF(M249=1,IF(G249&gt;0,R248+1,0),R248)</f>
        <v>0</v>
      </c>
      <c r="S249" s="38">
        <f>IF(M249=1,IF(G249&lt;0,S248+1,0),S248)</f>
        <v>0</v>
      </c>
      <c r="T249" s="36" t="str">
        <f>IF(M249&lt;&gt;1,"",IF(R248&gt;=3,"前面连赢 3 笔以上","前面连赢 "&amp;R248&amp;" 笔"))</f>
        <v/>
      </c>
      <c r="U249" s="40" t="str">
        <f>IF(AND(M249=1,ISNUMBER(H249)),H249-G249,"")</f>
        <v/>
      </c>
      <c r="V249" s="41" t="e">
        <f>IF(M249=1,O249,NA())</f>
        <v>#N/A</v>
      </c>
      <c r="W249" s="41" t="e">
        <f>IF(M249=1,-Q249,NA())</f>
        <v>#N/A</v>
      </c>
    </row>
    <row r="250">
      <c r="A250" s="17" t="n"/>
      <c r="B250" s="23" t="n"/>
      <c r="C250" s="25" t="n"/>
      <c r="D250" s="25" t="n"/>
      <c r="E250" s="25" t="n"/>
      <c r="F250" s="25" t="n"/>
      <c r="G250" s="35" t="n"/>
      <c r="H250" s="35" t="n"/>
      <c r="I250" s="25" t="n"/>
      <c r="J250" s="25" t="n"/>
      <c r="K250" s="36" t="str">
        <f>IF(ISNUMBER(B250),"周"&amp;CHOOSE(WEEKDAY(B250,2),"一","二","三","四","五","六","日"),"")</f>
        <v/>
      </c>
      <c r="L250" s="37" t="str">
        <f>IF(ISNUMBER(B250),DATE(YEAR(B250),MONTH(B250),1),"")</f>
        <v/>
      </c>
      <c r="M250" s="38">
        <f>IF(AND(ISNUMBER(B250),ISNUMBER(G250)),IF(AND(OR(NOT(ISNUMBER('看板'!$C$4)),B250&gt;='看板'!$C$4),OR(NOT(ISNUMBER('看板'!$E$4)),B250&lt;='看板'!$E$4),OR('看板'!$C$5="",C250='看板'!$C$5),OR('看板'!$E$5="",D250='看板'!$E$5)),1,0),0)</f>
        <v>0</v>
      </c>
      <c r="N250" s="38" t="str">
        <f>IF(M250=1,COUNTIF(M$5:M250,1),"")</f>
        <v/>
      </c>
      <c r="O250" s="39" t="str">
        <f>IF(M250=1,SUMIF(M$5:M250,1,G$5:G250),"")</f>
        <v/>
      </c>
      <c r="P250" s="39" t="str">
        <f>IF(M250=1,MAX(0,MAX(O$5:O250)),"")</f>
        <v/>
      </c>
      <c r="Q250" s="40" t="str">
        <f>IF(M250=1,P250-O250,"")</f>
        <v/>
      </c>
      <c r="R250" s="38">
        <f>IF(M250=1,IF(G250&gt;0,R249+1,0),R249)</f>
        <v>0</v>
      </c>
      <c r="S250" s="38">
        <f>IF(M250=1,IF(G250&lt;0,S249+1,0),S249)</f>
        <v>0</v>
      </c>
      <c r="T250" s="36" t="str">
        <f>IF(M250&lt;&gt;1,"",IF(R249&gt;=3,"前面连赢 3 笔以上","前面连赢 "&amp;R249&amp;" 笔"))</f>
        <v/>
      </c>
      <c r="U250" s="40" t="str">
        <f>IF(AND(M250=1,ISNUMBER(H250)),H250-G250,"")</f>
        <v/>
      </c>
      <c r="V250" s="41" t="e">
        <f>IF(M250=1,O250,NA())</f>
        <v>#N/A</v>
      </c>
      <c r="W250" s="41" t="e">
        <f>IF(M250=1,-Q250,NA())</f>
        <v>#N/A</v>
      </c>
    </row>
    <row r="251">
      <c r="A251" s="17" t="n"/>
      <c r="B251" s="23" t="n"/>
      <c r="C251" s="25" t="n"/>
      <c r="D251" s="25" t="n"/>
      <c r="E251" s="25" t="n"/>
      <c r="F251" s="25" t="n"/>
      <c r="G251" s="35" t="n"/>
      <c r="H251" s="35" t="n"/>
      <c r="I251" s="25" t="n"/>
      <c r="J251" s="25" t="n"/>
      <c r="K251" s="36" t="str">
        <f>IF(ISNUMBER(B251),"周"&amp;CHOOSE(WEEKDAY(B251,2),"一","二","三","四","五","六","日"),"")</f>
        <v/>
      </c>
      <c r="L251" s="37" t="str">
        <f>IF(ISNUMBER(B251),DATE(YEAR(B251),MONTH(B251),1),"")</f>
        <v/>
      </c>
      <c r="M251" s="38">
        <f>IF(AND(ISNUMBER(B251),ISNUMBER(G251)),IF(AND(OR(NOT(ISNUMBER('看板'!$C$4)),B251&gt;='看板'!$C$4),OR(NOT(ISNUMBER('看板'!$E$4)),B251&lt;='看板'!$E$4),OR('看板'!$C$5="",C251='看板'!$C$5),OR('看板'!$E$5="",D251='看板'!$E$5)),1,0),0)</f>
        <v>0</v>
      </c>
      <c r="N251" s="38" t="str">
        <f>IF(M251=1,COUNTIF(M$5:M251,1),"")</f>
        <v/>
      </c>
      <c r="O251" s="39" t="str">
        <f>IF(M251=1,SUMIF(M$5:M251,1,G$5:G251),"")</f>
        <v/>
      </c>
      <c r="P251" s="39" t="str">
        <f>IF(M251=1,MAX(0,MAX(O$5:O251)),"")</f>
        <v/>
      </c>
      <c r="Q251" s="40" t="str">
        <f>IF(M251=1,P251-O251,"")</f>
        <v/>
      </c>
      <c r="R251" s="38">
        <f>IF(M251=1,IF(G251&gt;0,R250+1,0),R250)</f>
        <v>0</v>
      </c>
      <c r="S251" s="38">
        <f>IF(M251=1,IF(G251&lt;0,S250+1,0),S250)</f>
        <v>0</v>
      </c>
      <c r="T251" s="36" t="str">
        <f>IF(M251&lt;&gt;1,"",IF(R250&gt;=3,"前面连赢 3 笔以上","前面连赢 "&amp;R250&amp;" 笔"))</f>
        <v/>
      </c>
      <c r="U251" s="40" t="str">
        <f>IF(AND(M251=1,ISNUMBER(H251)),H251-G251,"")</f>
        <v/>
      </c>
      <c r="V251" s="41" t="e">
        <f>IF(M251=1,O251,NA())</f>
        <v>#N/A</v>
      </c>
      <c r="W251" s="41" t="e">
        <f>IF(M251=1,-Q251,NA())</f>
        <v>#N/A</v>
      </c>
    </row>
    <row r="252">
      <c r="A252" s="17" t="n"/>
      <c r="B252" s="23" t="n"/>
      <c r="C252" s="25" t="n"/>
      <c r="D252" s="25" t="n"/>
      <c r="E252" s="25" t="n"/>
      <c r="F252" s="25" t="n"/>
      <c r="G252" s="35" t="n"/>
      <c r="H252" s="35" t="n"/>
      <c r="I252" s="25" t="n"/>
      <c r="J252" s="25" t="n"/>
      <c r="K252" s="36" t="str">
        <f>IF(ISNUMBER(B252),"周"&amp;CHOOSE(WEEKDAY(B252,2),"一","二","三","四","五","六","日"),"")</f>
        <v/>
      </c>
      <c r="L252" s="37" t="str">
        <f>IF(ISNUMBER(B252),DATE(YEAR(B252),MONTH(B252),1),"")</f>
        <v/>
      </c>
      <c r="M252" s="38">
        <f>IF(AND(ISNUMBER(B252),ISNUMBER(G252)),IF(AND(OR(NOT(ISNUMBER('看板'!$C$4)),B252&gt;='看板'!$C$4),OR(NOT(ISNUMBER('看板'!$E$4)),B252&lt;='看板'!$E$4),OR('看板'!$C$5="",C252='看板'!$C$5),OR('看板'!$E$5="",D252='看板'!$E$5)),1,0),0)</f>
        <v>0</v>
      </c>
      <c r="N252" s="38" t="str">
        <f>IF(M252=1,COUNTIF(M$5:M252,1),"")</f>
        <v/>
      </c>
      <c r="O252" s="39" t="str">
        <f>IF(M252=1,SUMIF(M$5:M252,1,G$5:G252),"")</f>
        <v/>
      </c>
      <c r="P252" s="39" t="str">
        <f>IF(M252=1,MAX(0,MAX(O$5:O252)),"")</f>
        <v/>
      </c>
      <c r="Q252" s="40" t="str">
        <f>IF(M252=1,P252-O252,"")</f>
        <v/>
      </c>
      <c r="R252" s="38">
        <f>IF(M252=1,IF(G252&gt;0,R251+1,0),R251)</f>
        <v>0</v>
      </c>
      <c r="S252" s="38">
        <f>IF(M252=1,IF(G252&lt;0,S251+1,0),S251)</f>
        <v>0</v>
      </c>
      <c r="T252" s="36" t="str">
        <f>IF(M252&lt;&gt;1,"",IF(R251&gt;=3,"前面连赢 3 笔以上","前面连赢 "&amp;R251&amp;" 笔"))</f>
        <v/>
      </c>
      <c r="U252" s="40" t="str">
        <f>IF(AND(M252=1,ISNUMBER(H252)),H252-G252,"")</f>
        <v/>
      </c>
      <c r="V252" s="41" t="e">
        <f>IF(M252=1,O252,NA())</f>
        <v>#N/A</v>
      </c>
      <c r="W252" s="41" t="e">
        <f>IF(M252=1,-Q252,NA())</f>
        <v>#N/A</v>
      </c>
    </row>
    <row r="253">
      <c r="A253" s="17" t="n"/>
      <c r="B253" s="23" t="n"/>
      <c r="C253" s="25" t="n"/>
      <c r="D253" s="25" t="n"/>
      <c r="E253" s="25" t="n"/>
      <c r="F253" s="25" t="n"/>
      <c r="G253" s="35" t="n"/>
      <c r="H253" s="35" t="n"/>
      <c r="I253" s="25" t="n"/>
      <c r="J253" s="25" t="n"/>
      <c r="K253" s="36" t="str">
        <f>IF(ISNUMBER(B253),"周"&amp;CHOOSE(WEEKDAY(B253,2),"一","二","三","四","五","六","日"),"")</f>
        <v/>
      </c>
      <c r="L253" s="37" t="str">
        <f>IF(ISNUMBER(B253),DATE(YEAR(B253),MONTH(B253),1),"")</f>
        <v/>
      </c>
      <c r="M253" s="38">
        <f>IF(AND(ISNUMBER(B253),ISNUMBER(G253)),IF(AND(OR(NOT(ISNUMBER('看板'!$C$4)),B253&gt;='看板'!$C$4),OR(NOT(ISNUMBER('看板'!$E$4)),B253&lt;='看板'!$E$4),OR('看板'!$C$5="",C253='看板'!$C$5),OR('看板'!$E$5="",D253='看板'!$E$5)),1,0),0)</f>
        <v>0</v>
      </c>
      <c r="N253" s="38" t="str">
        <f>IF(M253=1,COUNTIF(M$5:M253,1),"")</f>
        <v/>
      </c>
      <c r="O253" s="39" t="str">
        <f>IF(M253=1,SUMIF(M$5:M253,1,G$5:G253),"")</f>
        <v/>
      </c>
      <c r="P253" s="39" t="str">
        <f>IF(M253=1,MAX(0,MAX(O$5:O253)),"")</f>
        <v/>
      </c>
      <c r="Q253" s="40" t="str">
        <f>IF(M253=1,P253-O253,"")</f>
        <v/>
      </c>
      <c r="R253" s="38">
        <f>IF(M253=1,IF(G253&gt;0,R252+1,0),R252)</f>
        <v>0</v>
      </c>
      <c r="S253" s="38">
        <f>IF(M253=1,IF(G253&lt;0,S252+1,0),S252)</f>
        <v>0</v>
      </c>
      <c r="T253" s="36" t="str">
        <f>IF(M253&lt;&gt;1,"",IF(R252&gt;=3,"前面连赢 3 笔以上","前面连赢 "&amp;R252&amp;" 笔"))</f>
        <v/>
      </c>
      <c r="U253" s="40" t="str">
        <f>IF(AND(M253=1,ISNUMBER(H253)),H253-G253,"")</f>
        <v/>
      </c>
      <c r="V253" s="41" t="e">
        <f>IF(M253=1,O253,NA())</f>
        <v>#N/A</v>
      </c>
      <c r="W253" s="41" t="e">
        <f>IF(M253=1,-Q253,NA())</f>
        <v>#N/A</v>
      </c>
    </row>
    <row r="254">
      <c r="A254" s="17" t="n"/>
      <c r="B254" s="23" t="n"/>
      <c r="C254" s="25" t="n"/>
      <c r="D254" s="25" t="n"/>
      <c r="E254" s="25" t="n"/>
      <c r="F254" s="25" t="n"/>
      <c r="G254" s="35" t="n"/>
      <c r="H254" s="35" t="n"/>
      <c r="I254" s="25" t="n"/>
      <c r="J254" s="25" t="n"/>
      <c r="K254" s="36" t="str">
        <f>IF(ISNUMBER(B254),"周"&amp;CHOOSE(WEEKDAY(B254,2),"一","二","三","四","五","六","日"),"")</f>
        <v/>
      </c>
      <c r="L254" s="37" t="str">
        <f>IF(ISNUMBER(B254),DATE(YEAR(B254),MONTH(B254),1),"")</f>
        <v/>
      </c>
      <c r="M254" s="38">
        <f>IF(AND(ISNUMBER(B254),ISNUMBER(G254)),IF(AND(OR(NOT(ISNUMBER('看板'!$C$4)),B254&gt;='看板'!$C$4),OR(NOT(ISNUMBER('看板'!$E$4)),B254&lt;='看板'!$E$4),OR('看板'!$C$5="",C254='看板'!$C$5),OR('看板'!$E$5="",D254='看板'!$E$5)),1,0),0)</f>
        <v>0</v>
      </c>
      <c r="N254" s="38" t="str">
        <f>IF(M254=1,COUNTIF(M$5:M254,1),"")</f>
        <v/>
      </c>
      <c r="O254" s="39" t="str">
        <f>IF(M254=1,SUMIF(M$5:M254,1,G$5:G254),"")</f>
        <v/>
      </c>
      <c r="P254" s="39" t="str">
        <f>IF(M254=1,MAX(0,MAX(O$5:O254)),"")</f>
        <v/>
      </c>
      <c r="Q254" s="40" t="str">
        <f>IF(M254=1,P254-O254,"")</f>
        <v/>
      </c>
      <c r="R254" s="38">
        <f>IF(M254=1,IF(G254&gt;0,R253+1,0),R253)</f>
        <v>0</v>
      </c>
      <c r="S254" s="38">
        <f>IF(M254=1,IF(G254&lt;0,S253+1,0),S253)</f>
        <v>0</v>
      </c>
      <c r="T254" s="36" t="str">
        <f>IF(M254&lt;&gt;1,"",IF(R253&gt;=3,"前面连赢 3 笔以上","前面连赢 "&amp;R253&amp;" 笔"))</f>
        <v/>
      </c>
      <c r="U254" s="40" t="str">
        <f>IF(AND(M254=1,ISNUMBER(H254)),H254-G254,"")</f>
        <v/>
      </c>
      <c r="V254" s="41" t="e">
        <f>IF(M254=1,O254,NA())</f>
        <v>#N/A</v>
      </c>
      <c r="W254" s="41" t="e">
        <f>IF(M254=1,-Q254,NA())</f>
        <v>#N/A</v>
      </c>
    </row>
    <row r="255">
      <c r="A255" s="17" t="n"/>
      <c r="B255" s="23" t="n"/>
      <c r="C255" s="25" t="n"/>
      <c r="D255" s="25" t="n"/>
      <c r="E255" s="25" t="n"/>
      <c r="F255" s="25" t="n"/>
      <c r="G255" s="35" t="n"/>
      <c r="H255" s="35" t="n"/>
      <c r="I255" s="25" t="n"/>
      <c r="J255" s="25" t="n"/>
      <c r="K255" s="36" t="str">
        <f>IF(ISNUMBER(B255),"周"&amp;CHOOSE(WEEKDAY(B255,2),"一","二","三","四","五","六","日"),"")</f>
        <v/>
      </c>
      <c r="L255" s="37" t="str">
        <f>IF(ISNUMBER(B255),DATE(YEAR(B255),MONTH(B255),1),"")</f>
        <v/>
      </c>
      <c r="M255" s="38">
        <f>IF(AND(ISNUMBER(B255),ISNUMBER(G255)),IF(AND(OR(NOT(ISNUMBER('看板'!$C$4)),B255&gt;='看板'!$C$4),OR(NOT(ISNUMBER('看板'!$E$4)),B255&lt;='看板'!$E$4),OR('看板'!$C$5="",C255='看板'!$C$5),OR('看板'!$E$5="",D255='看板'!$E$5)),1,0),0)</f>
        <v>0</v>
      </c>
      <c r="N255" s="38" t="str">
        <f>IF(M255=1,COUNTIF(M$5:M255,1),"")</f>
        <v/>
      </c>
      <c r="O255" s="39" t="str">
        <f>IF(M255=1,SUMIF(M$5:M255,1,G$5:G255),"")</f>
        <v/>
      </c>
      <c r="P255" s="39" t="str">
        <f>IF(M255=1,MAX(0,MAX(O$5:O255)),"")</f>
        <v/>
      </c>
      <c r="Q255" s="40" t="str">
        <f>IF(M255=1,P255-O255,"")</f>
        <v/>
      </c>
      <c r="R255" s="38">
        <f>IF(M255=1,IF(G255&gt;0,R254+1,0),R254)</f>
        <v>0</v>
      </c>
      <c r="S255" s="38">
        <f>IF(M255=1,IF(G255&lt;0,S254+1,0),S254)</f>
        <v>0</v>
      </c>
      <c r="T255" s="36" t="str">
        <f>IF(M255&lt;&gt;1,"",IF(R254&gt;=3,"前面连赢 3 笔以上","前面连赢 "&amp;R254&amp;" 笔"))</f>
        <v/>
      </c>
      <c r="U255" s="40" t="str">
        <f>IF(AND(M255=1,ISNUMBER(H255)),H255-G255,"")</f>
        <v/>
      </c>
      <c r="V255" s="41" t="e">
        <f>IF(M255=1,O255,NA())</f>
        <v>#N/A</v>
      </c>
      <c r="W255" s="41" t="e">
        <f>IF(M255=1,-Q255,NA())</f>
        <v>#N/A</v>
      </c>
    </row>
    <row r="256">
      <c r="A256" s="17" t="n"/>
      <c r="B256" s="23" t="n"/>
      <c r="C256" s="25" t="n"/>
      <c r="D256" s="25" t="n"/>
      <c r="E256" s="25" t="n"/>
      <c r="F256" s="25" t="n"/>
      <c r="G256" s="35" t="n"/>
      <c r="H256" s="35" t="n"/>
      <c r="I256" s="25" t="n"/>
      <c r="J256" s="25" t="n"/>
      <c r="K256" s="36" t="str">
        <f>IF(ISNUMBER(B256),"周"&amp;CHOOSE(WEEKDAY(B256,2),"一","二","三","四","五","六","日"),"")</f>
        <v/>
      </c>
      <c r="L256" s="37" t="str">
        <f>IF(ISNUMBER(B256),DATE(YEAR(B256),MONTH(B256),1),"")</f>
        <v/>
      </c>
      <c r="M256" s="38">
        <f>IF(AND(ISNUMBER(B256),ISNUMBER(G256)),IF(AND(OR(NOT(ISNUMBER('看板'!$C$4)),B256&gt;='看板'!$C$4),OR(NOT(ISNUMBER('看板'!$E$4)),B256&lt;='看板'!$E$4),OR('看板'!$C$5="",C256='看板'!$C$5),OR('看板'!$E$5="",D256='看板'!$E$5)),1,0),0)</f>
        <v>0</v>
      </c>
      <c r="N256" s="38" t="str">
        <f>IF(M256=1,COUNTIF(M$5:M256,1),"")</f>
        <v/>
      </c>
      <c r="O256" s="39" t="str">
        <f>IF(M256=1,SUMIF(M$5:M256,1,G$5:G256),"")</f>
        <v/>
      </c>
      <c r="P256" s="39" t="str">
        <f>IF(M256=1,MAX(0,MAX(O$5:O256)),"")</f>
        <v/>
      </c>
      <c r="Q256" s="40" t="str">
        <f>IF(M256=1,P256-O256,"")</f>
        <v/>
      </c>
      <c r="R256" s="38">
        <f>IF(M256=1,IF(G256&gt;0,R255+1,0),R255)</f>
        <v>0</v>
      </c>
      <c r="S256" s="38">
        <f>IF(M256=1,IF(G256&lt;0,S255+1,0),S255)</f>
        <v>0</v>
      </c>
      <c r="T256" s="36" t="str">
        <f>IF(M256&lt;&gt;1,"",IF(R255&gt;=3,"前面连赢 3 笔以上","前面连赢 "&amp;R255&amp;" 笔"))</f>
        <v/>
      </c>
      <c r="U256" s="40" t="str">
        <f>IF(AND(M256=1,ISNUMBER(H256)),H256-G256,"")</f>
        <v/>
      </c>
      <c r="V256" s="41" t="e">
        <f>IF(M256=1,O256,NA())</f>
        <v>#N/A</v>
      </c>
      <c r="W256" s="41" t="e">
        <f>IF(M256=1,-Q256,NA())</f>
        <v>#N/A</v>
      </c>
    </row>
    <row r="257">
      <c r="A257" s="17" t="n"/>
      <c r="B257" s="23" t="n"/>
      <c r="C257" s="25" t="n"/>
      <c r="D257" s="25" t="n"/>
      <c r="E257" s="25" t="n"/>
      <c r="F257" s="25" t="n"/>
      <c r="G257" s="35" t="n"/>
      <c r="H257" s="35" t="n"/>
      <c r="I257" s="25" t="n"/>
      <c r="J257" s="25" t="n"/>
      <c r="K257" s="36" t="str">
        <f>IF(ISNUMBER(B257),"周"&amp;CHOOSE(WEEKDAY(B257,2),"一","二","三","四","五","六","日"),"")</f>
        <v/>
      </c>
      <c r="L257" s="37" t="str">
        <f>IF(ISNUMBER(B257),DATE(YEAR(B257),MONTH(B257),1),"")</f>
        <v/>
      </c>
      <c r="M257" s="38">
        <f>IF(AND(ISNUMBER(B257),ISNUMBER(G257)),IF(AND(OR(NOT(ISNUMBER('看板'!$C$4)),B257&gt;='看板'!$C$4),OR(NOT(ISNUMBER('看板'!$E$4)),B257&lt;='看板'!$E$4),OR('看板'!$C$5="",C257='看板'!$C$5),OR('看板'!$E$5="",D257='看板'!$E$5)),1,0),0)</f>
        <v>0</v>
      </c>
      <c r="N257" s="38" t="str">
        <f>IF(M257=1,COUNTIF(M$5:M257,1),"")</f>
        <v/>
      </c>
      <c r="O257" s="39" t="str">
        <f>IF(M257=1,SUMIF(M$5:M257,1,G$5:G257),"")</f>
        <v/>
      </c>
      <c r="P257" s="39" t="str">
        <f>IF(M257=1,MAX(0,MAX(O$5:O257)),"")</f>
        <v/>
      </c>
      <c r="Q257" s="40" t="str">
        <f>IF(M257=1,P257-O257,"")</f>
        <v/>
      </c>
      <c r="R257" s="38">
        <f>IF(M257=1,IF(G257&gt;0,R256+1,0),R256)</f>
        <v>0</v>
      </c>
      <c r="S257" s="38">
        <f>IF(M257=1,IF(G257&lt;0,S256+1,0),S256)</f>
        <v>0</v>
      </c>
      <c r="T257" s="36" t="str">
        <f>IF(M257&lt;&gt;1,"",IF(R256&gt;=3,"前面连赢 3 笔以上","前面连赢 "&amp;R256&amp;" 笔"))</f>
        <v/>
      </c>
      <c r="U257" s="40" t="str">
        <f>IF(AND(M257=1,ISNUMBER(H257)),H257-G257,"")</f>
        <v/>
      </c>
      <c r="V257" s="41" t="e">
        <f>IF(M257=1,O257,NA())</f>
        <v>#N/A</v>
      </c>
      <c r="W257" s="41" t="e">
        <f>IF(M257=1,-Q257,NA())</f>
        <v>#N/A</v>
      </c>
    </row>
    <row r="258">
      <c r="A258" s="17" t="n"/>
      <c r="B258" s="23" t="n"/>
      <c r="C258" s="25" t="n"/>
      <c r="D258" s="25" t="n"/>
      <c r="E258" s="25" t="n"/>
      <c r="F258" s="25" t="n"/>
      <c r="G258" s="35" t="n"/>
      <c r="H258" s="35" t="n"/>
      <c r="I258" s="25" t="n"/>
      <c r="J258" s="25" t="n"/>
      <c r="K258" s="36" t="str">
        <f>IF(ISNUMBER(B258),"周"&amp;CHOOSE(WEEKDAY(B258,2),"一","二","三","四","五","六","日"),"")</f>
        <v/>
      </c>
      <c r="L258" s="37" t="str">
        <f>IF(ISNUMBER(B258),DATE(YEAR(B258),MONTH(B258),1),"")</f>
        <v/>
      </c>
      <c r="M258" s="38">
        <f>IF(AND(ISNUMBER(B258),ISNUMBER(G258)),IF(AND(OR(NOT(ISNUMBER('看板'!$C$4)),B258&gt;='看板'!$C$4),OR(NOT(ISNUMBER('看板'!$E$4)),B258&lt;='看板'!$E$4),OR('看板'!$C$5="",C258='看板'!$C$5),OR('看板'!$E$5="",D258='看板'!$E$5)),1,0),0)</f>
        <v>0</v>
      </c>
      <c r="N258" s="38" t="str">
        <f>IF(M258=1,COUNTIF(M$5:M258,1),"")</f>
        <v/>
      </c>
      <c r="O258" s="39" t="str">
        <f>IF(M258=1,SUMIF(M$5:M258,1,G$5:G258),"")</f>
        <v/>
      </c>
      <c r="P258" s="39" t="str">
        <f>IF(M258=1,MAX(0,MAX(O$5:O258)),"")</f>
        <v/>
      </c>
      <c r="Q258" s="40" t="str">
        <f>IF(M258=1,P258-O258,"")</f>
        <v/>
      </c>
      <c r="R258" s="38">
        <f>IF(M258=1,IF(G258&gt;0,R257+1,0),R257)</f>
        <v>0</v>
      </c>
      <c r="S258" s="38">
        <f>IF(M258=1,IF(G258&lt;0,S257+1,0),S257)</f>
        <v>0</v>
      </c>
      <c r="T258" s="36" t="str">
        <f>IF(M258&lt;&gt;1,"",IF(R257&gt;=3,"前面连赢 3 笔以上","前面连赢 "&amp;R257&amp;" 笔"))</f>
        <v/>
      </c>
      <c r="U258" s="40" t="str">
        <f>IF(AND(M258=1,ISNUMBER(H258)),H258-G258,"")</f>
        <v/>
      </c>
      <c r="V258" s="41" t="e">
        <f>IF(M258=1,O258,NA())</f>
        <v>#N/A</v>
      </c>
      <c r="W258" s="41" t="e">
        <f>IF(M258=1,-Q258,NA())</f>
        <v>#N/A</v>
      </c>
    </row>
    <row r="259">
      <c r="A259" s="17" t="n"/>
      <c r="B259" s="23" t="n"/>
      <c r="C259" s="25" t="n"/>
      <c r="D259" s="25" t="n"/>
      <c r="E259" s="25" t="n"/>
      <c r="F259" s="25" t="n"/>
      <c r="G259" s="35" t="n"/>
      <c r="H259" s="35" t="n"/>
      <c r="I259" s="25" t="n"/>
      <c r="J259" s="25" t="n"/>
      <c r="K259" s="36" t="str">
        <f>IF(ISNUMBER(B259),"周"&amp;CHOOSE(WEEKDAY(B259,2),"一","二","三","四","五","六","日"),"")</f>
        <v/>
      </c>
      <c r="L259" s="37" t="str">
        <f>IF(ISNUMBER(B259),DATE(YEAR(B259),MONTH(B259),1),"")</f>
        <v/>
      </c>
      <c r="M259" s="38">
        <f>IF(AND(ISNUMBER(B259),ISNUMBER(G259)),IF(AND(OR(NOT(ISNUMBER('看板'!$C$4)),B259&gt;='看板'!$C$4),OR(NOT(ISNUMBER('看板'!$E$4)),B259&lt;='看板'!$E$4),OR('看板'!$C$5="",C259='看板'!$C$5),OR('看板'!$E$5="",D259='看板'!$E$5)),1,0),0)</f>
        <v>0</v>
      </c>
      <c r="N259" s="38" t="str">
        <f>IF(M259=1,COUNTIF(M$5:M259,1),"")</f>
        <v/>
      </c>
      <c r="O259" s="39" t="str">
        <f>IF(M259=1,SUMIF(M$5:M259,1,G$5:G259),"")</f>
        <v/>
      </c>
      <c r="P259" s="39" t="str">
        <f>IF(M259=1,MAX(0,MAX(O$5:O259)),"")</f>
        <v/>
      </c>
      <c r="Q259" s="40" t="str">
        <f>IF(M259=1,P259-O259,"")</f>
        <v/>
      </c>
      <c r="R259" s="38">
        <f>IF(M259=1,IF(G259&gt;0,R258+1,0),R258)</f>
        <v>0</v>
      </c>
      <c r="S259" s="38">
        <f>IF(M259=1,IF(G259&lt;0,S258+1,0),S258)</f>
        <v>0</v>
      </c>
      <c r="T259" s="36" t="str">
        <f>IF(M259&lt;&gt;1,"",IF(R258&gt;=3,"前面连赢 3 笔以上","前面连赢 "&amp;R258&amp;" 笔"))</f>
        <v/>
      </c>
      <c r="U259" s="40" t="str">
        <f>IF(AND(M259=1,ISNUMBER(H259)),H259-G259,"")</f>
        <v/>
      </c>
      <c r="V259" s="41" t="e">
        <f>IF(M259=1,O259,NA())</f>
        <v>#N/A</v>
      </c>
      <c r="W259" s="41" t="e">
        <f>IF(M259=1,-Q259,NA())</f>
        <v>#N/A</v>
      </c>
    </row>
    <row r="260">
      <c r="A260" s="17" t="n"/>
      <c r="B260" s="23" t="n"/>
      <c r="C260" s="25" t="n"/>
      <c r="D260" s="25" t="n"/>
      <c r="E260" s="25" t="n"/>
      <c r="F260" s="25" t="n"/>
      <c r="G260" s="35" t="n"/>
      <c r="H260" s="35" t="n"/>
      <c r="I260" s="25" t="n"/>
      <c r="J260" s="25" t="n"/>
      <c r="K260" s="36" t="str">
        <f>IF(ISNUMBER(B260),"周"&amp;CHOOSE(WEEKDAY(B260,2),"一","二","三","四","五","六","日"),"")</f>
        <v/>
      </c>
      <c r="L260" s="37" t="str">
        <f>IF(ISNUMBER(B260),DATE(YEAR(B260),MONTH(B260),1),"")</f>
        <v/>
      </c>
      <c r="M260" s="38">
        <f>IF(AND(ISNUMBER(B260),ISNUMBER(G260)),IF(AND(OR(NOT(ISNUMBER('看板'!$C$4)),B260&gt;='看板'!$C$4),OR(NOT(ISNUMBER('看板'!$E$4)),B260&lt;='看板'!$E$4),OR('看板'!$C$5="",C260='看板'!$C$5),OR('看板'!$E$5="",D260='看板'!$E$5)),1,0),0)</f>
        <v>0</v>
      </c>
      <c r="N260" s="38" t="str">
        <f>IF(M260=1,COUNTIF(M$5:M260,1),"")</f>
        <v/>
      </c>
      <c r="O260" s="39" t="str">
        <f>IF(M260=1,SUMIF(M$5:M260,1,G$5:G260),"")</f>
        <v/>
      </c>
      <c r="P260" s="39" t="str">
        <f>IF(M260=1,MAX(0,MAX(O$5:O260)),"")</f>
        <v/>
      </c>
      <c r="Q260" s="40" t="str">
        <f>IF(M260=1,P260-O260,"")</f>
        <v/>
      </c>
      <c r="R260" s="38">
        <f>IF(M260=1,IF(G260&gt;0,R259+1,0),R259)</f>
        <v>0</v>
      </c>
      <c r="S260" s="38">
        <f>IF(M260=1,IF(G260&lt;0,S259+1,0),S259)</f>
        <v>0</v>
      </c>
      <c r="T260" s="36" t="str">
        <f>IF(M260&lt;&gt;1,"",IF(R259&gt;=3,"前面连赢 3 笔以上","前面连赢 "&amp;R259&amp;" 笔"))</f>
        <v/>
      </c>
      <c r="U260" s="40" t="str">
        <f>IF(AND(M260=1,ISNUMBER(H260)),H260-G260,"")</f>
        <v/>
      </c>
      <c r="V260" s="41" t="e">
        <f>IF(M260=1,O260,NA())</f>
        <v>#N/A</v>
      </c>
      <c r="W260" s="41" t="e">
        <f>IF(M260=1,-Q260,NA())</f>
        <v>#N/A</v>
      </c>
    </row>
    <row r="261">
      <c r="A261" s="17" t="n"/>
      <c r="B261" s="23" t="n"/>
      <c r="C261" s="25" t="n"/>
      <c r="D261" s="25" t="n"/>
      <c r="E261" s="25" t="n"/>
      <c r="F261" s="25" t="n"/>
      <c r="G261" s="35" t="n"/>
      <c r="H261" s="35" t="n"/>
      <c r="I261" s="25" t="n"/>
      <c r="J261" s="25" t="n"/>
      <c r="K261" s="36" t="str">
        <f>IF(ISNUMBER(B261),"周"&amp;CHOOSE(WEEKDAY(B261,2),"一","二","三","四","五","六","日"),"")</f>
        <v/>
      </c>
      <c r="L261" s="37" t="str">
        <f>IF(ISNUMBER(B261),DATE(YEAR(B261),MONTH(B261),1),"")</f>
        <v/>
      </c>
      <c r="M261" s="38">
        <f>IF(AND(ISNUMBER(B261),ISNUMBER(G261)),IF(AND(OR(NOT(ISNUMBER('看板'!$C$4)),B261&gt;='看板'!$C$4),OR(NOT(ISNUMBER('看板'!$E$4)),B261&lt;='看板'!$E$4),OR('看板'!$C$5="",C261='看板'!$C$5),OR('看板'!$E$5="",D261='看板'!$E$5)),1,0),0)</f>
        <v>0</v>
      </c>
      <c r="N261" s="38" t="str">
        <f>IF(M261=1,COUNTIF(M$5:M261,1),"")</f>
        <v/>
      </c>
      <c r="O261" s="39" t="str">
        <f>IF(M261=1,SUMIF(M$5:M261,1,G$5:G261),"")</f>
        <v/>
      </c>
      <c r="P261" s="39" t="str">
        <f>IF(M261=1,MAX(0,MAX(O$5:O261)),"")</f>
        <v/>
      </c>
      <c r="Q261" s="40" t="str">
        <f>IF(M261=1,P261-O261,"")</f>
        <v/>
      </c>
      <c r="R261" s="38">
        <f>IF(M261=1,IF(G261&gt;0,R260+1,0),R260)</f>
        <v>0</v>
      </c>
      <c r="S261" s="38">
        <f>IF(M261=1,IF(G261&lt;0,S260+1,0),S260)</f>
        <v>0</v>
      </c>
      <c r="T261" s="36" t="str">
        <f>IF(M261&lt;&gt;1,"",IF(R260&gt;=3,"前面连赢 3 笔以上","前面连赢 "&amp;R260&amp;" 笔"))</f>
        <v/>
      </c>
      <c r="U261" s="40" t="str">
        <f>IF(AND(M261=1,ISNUMBER(H261)),H261-G261,"")</f>
        <v/>
      </c>
      <c r="V261" s="41" t="e">
        <f>IF(M261=1,O261,NA())</f>
        <v>#N/A</v>
      </c>
      <c r="W261" s="41" t="e">
        <f>IF(M261=1,-Q261,NA())</f>
        <v>#N/A</v>
      </c>
    </row>
    <row r="262">
      <c r="A262" s="17" t="n"/>
      <c r="B262" s="23" t="n"/>
      <c r="C262" s="25" t="n"/>
      <c r="D262" s="25" t="n"/>
      <c r="E262" s="25" t="n"/>
      <c r="F262" s="25" t="n"/>
      <c r="G262" s="35" t="n"/>
      <c r="H262" s="35" t="n"/>
      <c r="I262" s="25" t="n"/>
      <c r="J262" s="25" t="n"/>
      <c r="K262" s="36" t="str">
        <f>IF(ISNUMBER(B262),"周"&amp;CHOOSE(WEEKDAY(B262,2),"一","二","三","四","五","六","日"),"")</f>
        <v/>
      </c>
      <c r="L262" s="37" t="str">
        <f>IF(ISNUMBER(B262),DATE(YEAR(B262),MONTH(B262),1),"")</f>
        <v/>
      </c>
      <c r="M262" s="38">
        <f>IF(AND(ISNUMBER(B262),ISNUMBER(G262)),IF(AND(OR(NOT(ISNUMBER('看板'!$C$4)),B262&gt;='看板'!$C$4),OR(NOT(ISNUMBER('看板'!$E$4)),B262&lt;='看板'!$E$4),OR('看板'!$C$5="",C262='看板'!$C$5),OR('看板'!$E$5="",D262='看板'!$E$5)),1,0),0)</f>
        <v>0</v>
      </c>
      <c r="N262" s="38" t="str">
        <f>IF(M262=1,COUNTIF(M$5:M262,1),"")</f>
        <v/>
      </c>
      <c r="O262" s="39" t="str">
        <f>IF(M262=1,SUMIF(M$5:M262,1,G$5:G262),"")</f>
        <v/>
      </c>
      <c r="P262" s="39" t="str">
        <f>IF(M262=1,MAX(0,MAX(O$5:O262)),"")</f>
        <v/>
      </c>
      <c r="Q262" s="40" t="str">
        <f>IF(M262=1,P262-O262,"")</f>
        <v/>
      </c>
      <c r="R262" s="38">
        <f>IF(M262=1,IF(G262&gt;0,R261+1,0),R261)</f>
        <v>0</v>
      </c>
      <c r="S262" s="38">
        <f>IF(M262=1,IF(G262&lt;0,S261+1,0),S261)</f>
        <v>0</v>
      </c>
      <c r="T262" s="36" t="str">
        <f>IF(M262&lt;&gt;1,"",IF(R261&gt;=3,"前面连赢 3 笔以上","前面连赢 "&amp;R261&amp;" 笔"))</f>
        <v/>
      </c>
      <c r="U262" s="40" t="str">
        <f>IF(AND(M262=1,ISNUMBER(H262)),H262-G262,"")</f>
        <v/>
      </c>
      <c r="V262" s="41" t="e">
        <f>IF(M262=1,O262,NA())</f>
        <v>#N/A</v>
      </c>
      <c r="W262" s="41" t="e">
        <f>IF(M262=1,-Q262,NA())</f>
        <v>#N/A</v>
      </c>
    </row>
    <row r="263">
      <c r="A263" s="17" t="n"/>
      <c r="B263" s="23" t="n"/>
      <c r="C263" s="25" t="n"/>
      <c r="D263" s="25" t="n"/>
      <c r="E263" s="25" t="n"/>
      <c r="F263" s="25" t="n"/>
      <c r="G263" s="35" t="n"/>
      <c r="H263" s="35" t="n"/>
      <c r="I263" s="25" t="n"/>
      <c r="J263" s="25" t="n"/>
      <c r="K263" s="36" t="str">
        <f>IF(ISNUMBER(B263),"周"&amp;CHOOSE(WEEKDAY(B263,2),"一","二","三","四","五","六","日"),"")</f>
        <v/>
      </c>
      <c r="L263" s="37" t="str">
        <f>IF(ISNUMBER(B263),DATE(YEAR(B263),MONTH(B263),1),"")</f>
        <v/>
      </c>
      <c r="M263" s="38">
        <f>IF(AND(ISNUMBER(B263),ISNUMBER(G263)),IF(AND(OR(NOT(ISNUMBER('看板'!$C$4)),B263&gt;='看板'!$C$4),OR(NOT(ISNUMBER('看板'!$E$4)),B263&lt;='看板'!$E$4),OR('看板'!$C$5="",C263='看板'!$C$5),OR('看板'!$E$5="",D263='看板'!$E$5)),1,0),0)</f>
        <v>0</v>
      </c>
      <c r="N263" s="38" t="str">
        <f>IF(M263=1,COUNTIF(M$5:M263,1),"")</f>
        <v/>
      </c>
      <c r="O263" s="39" t="str">
        <f>IF(M263=1,SUMIF(M$5:M263,1,G$5:G263),"")</f>
        <v/>
      </c>
      <c r="P263" s="39" t="str">
        <f>IF(M263=1,MAX(0,MAX(O$5:O263)),"")</f>
        <v/>
      </c>
      <c r="Q263" s="40" t="str">
        <f>IF(M263=1,P263-O263,"")</f>
        <v/>
      </c>
      <c r="R263" s="38">
        <f>IF(M263=1,IF(G263&gt;0,R262+1,0),R262)</f>
        <v>0</v>
      </c>
      <c r="S263" s="38">
        <f>IF(M263=1,IF(G263&lt;0,S262+1,0),S262)</f>
        <v>0</v>
      </c>
      <c r="T263" s="36" t="str">
        <f>IF(M263&lt;&gt;1,"",IF(R262&gt;=3,"前面连赢 3 笔以上","前面连赢 "&amp;R262&amp;" 笔"))</f>
        <v/>
      </c>
      <c r="U263" s="40" t="str">
        <f>IF(AND(M263=1,ISNUMBER(H263)),H263-G263,"")</f>
        <v/>
      </c>
      <c r="V263" s="41" t="e">
        <f>IF(M263=1,O263,NA())</f>
        <v>#N/A</v>
      </c>
      <c r="W263" s="41" t="e">
        <f>IF(M263=1,-Q263,NA())</f>
        <v>#N/A</v>
      </c>
    </row>
    <row r="264">
      <c r="A264" s="17" t="n"/>
      <c r="B264" s="23" t="n"/>
      <c r="C264" s="25" t="n"/>
      <c r="D264" s="25" t="n"/>
      <c r="E264" s="25" t="n"/>
      <c r="F264" s="25" t="n"/>
      <c r="G264" s="35" t="n"/>
      <c r="H264" s="35" t="n"/>
      <c r="I264" s="25" t="n"/>
      <c r="J264" s="25" t="n"/>
      <c r="K264" s="36" t="str">
        <f>IF(ISNUMBER(B264),"周"&amp;CHOOSE(WEEKDAY(B264,2),"一","二","三","四","五","六","日"),"")</f>
        <v/>
      </c>
      <c r="L264" s="37" t="str">
        <f>IF(ISNUMBER(B264),DATE(YEAR(B264),MONTH(B264),1),"")</f>
        <v/>
      </c>
      <c r="M264" s="38">
        <f>IF(AND(ISNUMBER(B264),ISNUMBER(G264)),IF(AND(OR(NOT(ISNUMBER('看板'!$C$4)),B264&gt;='看板'!$C$4),OR(NOT(ISNUMBER('看板'!$E$4)),B264&lt;='看板'!$E$4),OR('看板'!$C$5="",C264='看板'!$C$5),OR('看板'!$E$5="",D264='看板'!$E$5)),1,0),0)</f>
        <v>0</v>
      </c>
      <c r="N264" s="38" t="str">
        <f>IF(M264=1,COUNTIF(M$5:M264,1),"")</f>
        <v/>
      </c>
      <c r="O264" s="39" t="str">
        <f>IF(M264=1,SUMIF(M$5:M264,1,G$5:G264),"")</f>
        <v/>
      </c>
      <c r="P264" s="39" t="str">
        <f>IF(M264=1,MAX(0,MAX(O$5:O264)),"")</f>
        <v/>
      </c>
      <c r="Q264" s="40" t="str">
        <f>IF(M264=1,P264-O264,"")</f>
        <v/>
      </c>
      <c r="R264" s="38">
        <f>IF(M264=1,IF(G264&gt;0,R263+1,0),R263)</f>
        <v>0</v>
      </c>
      <c r="S264" s="38">
        <f>IF(M264=1,IF(G264&lt;0,S263+1,0),S263)</f>
        <v>0</v>
      </c>
      <c r="T264" s="36" t="str">
        <f>IF(M264&lt;&gt;1,"",IF(R263&gt;=3,"前面连赢 3 笔以上","前面连赢 "&amp;R263&amp;" 笔"))</f>
        <v/>
      </c>
      <c r="U264" s="40" t="str">
        <f>IF(AND(M264=1,ISNUMBER(H264)),H264-G264,"")</f>
        <v/>
      </c>
      <c r="V264" s="41" t="e">
        <f>IF(M264=1,O264,NA())</f>
        <v>#N/A</v>
      </c>
      <c r="W264" s="41" t="e">
        <f>IF(M264=1,-Q264,NA())</f>
        <v>#N/A</v>
      </c>
    </row>
    <row r="265">
      <c r="A265" s="17" t="n"/>
      <c r="B265" s="23" t="n"/>
      <c r="C265" s="25" t="n"/>
      <c r="D265" s="25" t="n"/>
      <c r="E265" s="25" t="n"/>
      <c r="F265" s="25" t="n"/>
      <c r="G265" s="35" t="n"/>
      <c r="H265" s="35" t="n"/>
      <c r="I265" s="25" t="n"/>
      <c r="J265" s="25" t="n"/>
      <c r="K265" s="36" t="str">
        <f>IF(ISNUMBER(B265),"周"&amp;CHOOSE(WEEKDAY(B265,2),"一","二","三","四","五","六","日"),"")</f>
        <v/>
      </c>
      <c r="L265" s="37" t="str">
        <f>IF(ISNUMBER(B265),DATE(YEAR(B265),MONTH(B265),1),"")</f>
        <v/>
      </c>
      <c r="M265" s="38">
        <f>IF(AND(ISNUMBER(B265),ISNUMBER(G265)),IF(AND(OR(NOT(ISNUMBER('看板'!$C$4)),B265&gt;='看板'!$C$4),OR(NOT(ISNUMBER('看板'!$E$4)),B265&lt;='看板'!$E$4),OR('看板'!$C$5="",C265='看板'!$C$5),OR('看板'!$E$5="",D265='看板'!$E$5)),1,0),0)</f>
        <v>0</v>
      </c>
      <c r="N265" s="38" t="str">
        <f>IF(M265=1,COUNTIF(M$5:M265,1),"")</f>
        <v/>
      </c>
      <c r="O265" s="39" t="str">
        <f>IF(M265=1,SUMIF(M$5:M265,1,G$5:G265),"")</f>
        <v/>
      </c>
      <c r="P265" s="39" t="str">
        <f>IF(M265=1,MAX(0,MAX(O$5:O265)),"")</f>
        <v/>
      </c>
      <c r="Q265" s="40" t="str">
        <f>IF(M265=1,P265-O265,"")</f>
        <v/>
      </c>
      <c r="R265" s="38">
        <f>IF(M265=1,IF(G265&gt;0,R264+1,0),R264)</f>
        <v>0</v>
      </c>
      <c r="S265" s="38">
        <f>IF(M265=1,IF(G265&lt;0,S264+1,0),S264)</f>
        <v>0</v>
      </c>
      <c r="T265" s="36" t="str">
        <f>IF(M265&lt;&gt;1,"",IF(R264&gt;=3,"前面连赢 3 笔以上","前面连赢 "&amp;R264&amp;" 笔"))</f>
        <v/>
      </c>
      <c r="U265" s="40" t="str">
        <f>IF(AND(M265=1,ISNUMBER(H265)),H265-G265,"")</f>
        <v/>
      </c>
      <c r="V265" s="41" t="e">
        <f>IF(M265=1,O265,NA())</f>
        <v>#N/A</v>
      </c>
      <c r="W265" s="41" t="e">
        <f>IF(M265=1,-Q265,NA())</f>
        <v>#N/A</v>
      </c>
    </row>
    <row r="266">
      <c r="A266" s="17" t="n"/>
      <c r="B266" s="23" t="n"/>
      <c r="C266" s="25" t="n"/>
      <c r="D266" s="25" t="n"/>
      <c r="E266" s="25" t="n"/>
      <c r="F266" s="25" t="n"/>
      <c r="G266" s="35" t="n"/>
      <c r="H266" s="35" t="n"/>
      <c r="I266" s="25" t="n"/>
      <c r="J266" s="25" t="n"/>
      <c r="K266" s="36" t="str">
        <f>IF(ISNUMBER(B266),"周"&amp;CHOOSE(WEEKDAY(B266,2),"一","二","三","四","五","六","日"),"")</f>
        <v/>
      </c>
      <c r="L266" s="37" t="str">
        <f>IF(ISNUMBER(B266),DATE(YEAR(B266),MONTH(B266),1),"")</f>
        <v/>
      </c>
      <c r="M266" s="38">
        <f>IF(AND(ISNUMBER(B266),ISNUMBER(G266)),IF(AND(OR(NOT(ISNUMBER('看板'!$C$4)),B266&gt;='看板'!$C$4),OR(NOT(ISNUMBER('看板'!$E$4)),B266&lt;='看板'!$E$4),OR('看板'!$C$5="",C266='看板'!$C$5),OR('看板'!$E$5="",D266='看板'!$E$5)),1,0),0)</f>
        <v>0</v>
      </c>
      <c r="N266" s="38" t="str">
        <f>IF(M266=1,COUNTIF(M$5:M266,1),"")</f>
        <v/>
      </c>
      <c r="O266" s="39" t="str">
        <f>IF(M266=1,SUMIF(M$5:M266,1,G$5:G266),"")</f>
        <v/>
      </c>
      <c r="P266" s="39" t="str">
        <f>IF(M266=1,MAX(0,MAX(O$5:O266)),"")</f>
        <v/>
      </c>
      <c r="Q266" s="40" t="str">
        <f>IF(M266=1,P266-O266,"")</f>
        <v/>
      </c>
      <c r="R266" s="38">
        <f>IF(M266=1,IF(G266&gt;0,R265+1,0),R265)</f>
        <v>0</v>
      </c>
      <c r="S266" s="38">
        <f>IF(M266=1,IF(G266&lt;0,S265+1,0),S265)</f>
        <v>0</v>
      </c>
      <c r="T266" s="36" t="str">
        <f>IF(M266&lt;&gt;1,"",IF(R265&gt;=3,"前面连赢 3 笔以上","前面连赢 "&amp;R265&amp;" 笔"))</f>
        <v/>
      </c>
      <c r="U266" s="40" t="str">
        <f>IF(AND(M266=1,ISNUMBER(H266)),H266-G266,"")</f>
        <v/>
      </c>
      <c r="V266" s="41" t="e">
        <f>IF(M266=1,O266,NA())</f>
        <v>#N/A</v>
      </c>
      <c r="W266" s="41" t="e">
        <f>IF(M266=1,-Q266,NA())</f>
        <v>#N/A</v>
      </c>
    </row>
    <row r="267">
      <c r="A267" s="17" t="n"/>
      <c r="B267" s="23" t="n"/>
      <c r="C267" s="25" t="n"/>
      <c r="D267" s="25" t="n"/>
      <c r="E267" s="25" t="n"/>
      <c r="F267" s="25" t="n"/>
      <c r="G267" s="35" t="n"/>
      <c r="H267" s="35" t="n"/>
      <c r="I267" s="25" t="n"/>
      <c r="J267" s="25" t="n"/>
      <c r="K267" s="36" t="str">
        <f>IF(ISNUMBER(B267),"周"&amp;CHOOSE(WEEKDAY(B267,2),"一","二","三","四","五","六","日"),"")</f>
        <v/>
      </c>
      <c r="L267" s="37" t="str">
        <f>IF(ISNUMBER(B267),DATE(YEAR(B267),MONTH(B267),1),"")</f>
        <v/>
      </c>
      <c r="M267" s="38">
        <f>IF(AND(ISNUMBER(B267),ISNUMBER(G267)),IF(AND(OR(NOT(ISNUMBER('看板'!$C$4)),B267&gt;='看板'!$C$4),OR(NOT(ISNUMBER('看板'!$E$4)),B267&lt;='看板'!$E$4),OR('看板'!$C$5="",C267='看板'!$C$5),OR('看板'!$E$5="",D267='看板'!$E$5)),1,0),0)</f>
        <v>0</v>
      </c>
      <c r="N267" s="38" t="str">
        <f>IF(M267=1,COUNTIF(M$5:M267,1),"")</f>
        <v/>
      </c>
      <c r="O267" s="39" t="str">
        <f>IF(M267=1,SUMIF(M$5:M267,1,G$5:G267),"")</f>
        <v/>
      </c>
      <c r="P267" s="39" t="str">
        <f>IF(M267=1,MAX(0,MAX(O$5:O267)),"")</f>
        <v/>
      </c>
      <c r="Q267" s="40" t="str">
        <f>IF(M267=1,P267-O267,"")</f>
        <v/>
      </c>
      <c r="R267" s="38">
        <f>IF(M267=1,IF(G267&gt;0,R266+1,0),R266)</f>
        <v>0</v>
      </c>
      <c r="S267" s="38">
        <f>IF(M267=1,IF(G267&lt;0,S266+1,0),S266)</f>
        <v>0</v>
      </c>
      <c r="T267" s="36" t="str">
        <f>IF(M267&lt;&gt;1,"",IF(R266&gt;=3,"前面连赢 3 笔以上","前面连赢 "&amp;R266&amp;" 笔"))</f>
        <v/>
      </c>
      <c r="U267" s="40" t="str">
        <f>IF(AND(M267=1,ISNUMBER(H267)),H267-G267,"")</f>
        <v/>
      </c>
      <c r="V267" s="41" t="e">
        <f>IF(M267=1,O267,NA())</f>
        <v>#N/A</v>
      </c>
      <c r="W267" s="41" t="e">
        <f>IF(M267=1,-Q267,NA())</f>
        <v>#N/A</v>
      </c>
    </row>
    <row r="268">
      <c r="A268" s="17" t="n"/>
      <c r="B268" s="23" t="n"/>
      <c r="C268" s="25" t="n"/>
      <c r="D268" s="25" t="n"/>
      <c r="E268" s="25" t="n"/>
      <c r="F268" s="25" t="n"/>
      <c r="G268" s="35" t="n"/>
      <c r="H268" s="35" t="n"/>
      <c r="I268" s="25" t="n"/>
      <c r="J268" s="25" t="n"/>
      <c r="K268" s="36" t="str">
        <f>IF(ISNUMBER(B268),"周"&amp;CHOOSE(WEEKDAY(B268,2),"一","二","三","四","五","六","日"),"")</f>
        <v/>
      </c>
      <c r="L268" s="37" t="str">
        <f>IF(ISNUMBER(B268),DATE(YEAR(B268),MONTH(B268),1),"")</f>
        <v/>
      </c>
      <c r="M268" s="38">
        <f>IF(AND(ISNUMBER(B268),ISNUMBER(G268)),IF(AND(OR(NOT(ISNUMBER('看板'!$C$4)),B268&gt;='看板'!$C$4),OR(NOT(ISNUMBER('看板'!$E$4)),B268&lt;='看板'!$E$4),OR('看板'!$C$5="",C268='看板'!$C$5),OR('看板'!$E$5="",D268='看板'!$E$5)),1,0),0)</f>
        <v>0</v>
      </c>
      <c r="N268" s="38" t="str">
        <f>IF(M268=1,COUNTIF(M$5:M268,1),"")</f>
        <v/>
      </c>
      <c r="O268" s="39" t="str">
        <f>IF(M268=1,SUMIF(M$5:M268,1,G$5:G268),"")</f>
        <v/>
      </c>
      <c r="P268" s="39" t="str">
        <f>IF(M268=1,MAX(0,MAX(O$5:O268)),"")</f>
        <v/>
      </c>
      <c r="Q268" s="40" t="str">
        <f>IF(M268=1,P268-O268,"")</f>
        <v/>
      </c>
      <c r="R268" s="38">
        <f>IF(M268=1,IF(G268&gt;0,R267+1,0),R267)</f>
        <v>0</v>
      </c>
      <c r="S268" s="38">
        <f>IF(M268=1,IF(G268&lt;0,S267+1,0),S267)</f>
        <v>0</v>
      </c>
      <c r="T268" s="36" t="str">
        <f>IF(M268&lt;&gt;1,"",IF(R267&gt;=3,"前面连赢 3 笔以上","前面连赢 "&amp;R267&amp;" 笔"))</f>
        <v/>
      </c>
      <c r="U268" s="40" t="str">
        <f>IF(AND(M268=1,ISNUMBER(H268)),H268-G268,"")</f>
        <v/>
      </c>
      <c r="V268" s="41" t="e">
        <f>IF(M268=1,O268,NA())</f>
        <v>#N/A</v>
      </c>
      <c r="W268" s="41" t="e">
        <f>IF(M268=1,-Q268,NA())</f>
        <v>#N/A</v>
      </c>
    </row>
    <row r="269">
      <c r="A269" s="17" t="n"/>
      <c r="B269" s="23" t="n"/>
      <c r="C269" s="25" t="n"/>
      <c r="D269" s="25" t="n"/>
      <c r="E269" s="25" t="n"/>
      <c r="F269" s="25" t="n"/>
      <c r="G269" s="35" t="n"/>
      <c r="H269" s="35" t="n"/>
      <c r="I269" s="25" t="n"/>
      <c r="J269" s="25" t="n"/>
      <c r="K269" s="36" t="str">
        <f>IF(ISNUMBER(B269),"周"&amp;CHOOSE(WEEKDAY(B269,2),"一","二","三","四","五","六","日"),"")</f>
        <v/>
      </c>
      <c r="L269" s="37" t="str">
        <f>IF(ISNUMBER(B269),DATE(YEAR(B269),MONTH(B269),1),"")</f>
        <v/>
      </c>
      <c r="M269" s="38">
        <f>IF(AND(ISNUMBER(B269),ISNUMBER(G269)),IF(AND(OR(NOT(ISNUMBER('看板'!$C$4)),B269&gt;='看板'!$C$4),OR(NOT(ISNUMBER('看板'!$E$4)),B269&lt;='看板'!$E$4),OR('看板'!$C$5="",C269='看板'!$C$5),OR('看板'!$E$5="",D269='看板'!$E$5)),1,0),0)</f>
        <v>0</v>
      </c>
      <c r="N269" s="38" t="str">
        <f>IF(M269=1,COUNTIF(M$5:M269,1),"")</f>
        <v/>
      </c>
      <c r="O269" s="39" t="str">
        <f>IF(M269=1,SUMIF(M$5:M269,1,G$5:G269),"")</f>
        <v/>
      </c>
      <c r="P269" s="39" t="str">
        <f>IF(M269=1,MAX(0,MAX(O$5:O269)),"")</f>
        <v/>
      </c>
      <c r="Q269" s="40" t="str">
        <f>IF(M269=1,P269-O269,"")</f>
        <v/>
      </c>
      <c r="R269" s="38">
        <f>IF(M269=1,IF(G269&gt;0,R268+1,0),R268)</f>
        <v>0</v>
      </c>
      <c r="S269" s="38">
        <f>IF(M269=1,IF(G269&lt;0,S268+1,0),S268)</f>
        <v>0</v>
      </c>
      <c r="T269" s="36" t="str">
        <f>IF(M269&lt;&gt;1,"",IF(R268&gt;=3,"前面连赢 3 笔以上","前面连赢 "&amp;R268&amp;" 笔"))</f>
        <v/>
      </c>
      <c r="U269" s="40" t="str">
        <f>IF(AND(M269=1,ISNUMBER(H269)),H269-G269,"")</f>
        <v/>
      </c>
      <c r="V269" s="41" t="e">
        <f>IF(M269=1,O269,NA())</f>
        <v>#N/A</v>
      </c>
      <c r="W269" s="41" t="e">
        <f>IF(M269=1,-Q269,NA())</f>
        <v>#N/A</v>
      </c>
    </row>
    <row r="270">
      <c r="A270" s="17" t="n"/>
      <c r="B270" s="23" t="n"/>
      <c r="C270" s="25" t="n"/>
      <c r="D270" s="25" t="n"/>
      <c r="E270" s="25" t="n"/>
      <c r="F270" s="25" t="n"/>
      <c r="G270" s="35" t="n"/>
      <c r="H270" s="35" t="n"/>
      <c r="I270" s="25" t="n"/>
      <c r="J270" s="25" t="n"/>
      <c r="K270" s="36" t="str">
        <f>IF(ISNUMBER(B270),"周"&amp;CHOOSE(WEEKDAY(B270,2),"一","二","三","四","五","六","日"),"")</f>
        <v/>
      </c>
      <c r="L270" s="37" t="str">
        <f>IF(ISNUMBER(B270),DATE(YEAR(B270),MONTH(B270),1),"")</f>
        <v/>
      </c>
      <c r="M270" s="38">
        <f>IF(AND(ISNUMBER(B270),ISNUMBER(G270)),IF(AND(OR(NOT(ISNUMBER('看板'!$C$4)),B270&gt;='看板'!$C$4),OR(NOT(ISNUMBER('看板'!$E$4)),B270&lt;='看板'!$E$4),OR('看板'!$C$5="",C270='看板'!$C$5),OR('看板'!$E$5="",D270='看板'!$E$5)),1,0),0)</f>
        <v>0</v>
      </c>
      <c r="N270" s="38" t="str">
        <f>IF(M270=1,COUNTIF(M$5:M270,1),"")</f>
        <v/>
      </c>
      <c r="O270" s="39" t="str">
        <f>IF(M270=1,SUMIF(M$5:M270,1,G$5:G270),"")</f>
        <v/>
      </c>
      <c r="P270" s="39" t="str">
        <f>IF(M270=1,MAX(0,MAX(O$5:O270)),"")</f>
        <v/>
      </c>
      <c r="Q270" s="40" t="str">
        <f>IF(M270=1,P270-O270,"")</f>
        <v/>
      </c>
      <c r="R270" s="38">
        <f>IF(M270=1,IF(G270&gt;0,R269+1,0),R269)</f>
        <v>0</v>
      </c>
      <c r="S270" s="38">
        <f>IF(M270=1,IF(G270&lt;0,S269+1,0),S269)</f>
        <v>0</v>
      </c>
      <c r="T270" s="36" t="str">
        <f>IF(M270&lt;&gt;1,"",IF(R269&gt;=3,"前面连赢 3 笔以上","前面连赢 "&amp;R269&amp;" 笔"))</f>
        <v/>
      </c>
      <c r="U270" s="40" t="str">
        <f>IF(AND(M270=1,ISNUMBER(H270)),H270-G270,"")</f>
        <v/>
      </c>
      <c r="V270" s="41" t="e">
        <f>IF(M270=1,O270,NA())</f>
        <v>#N/A</v>
      </c>
      <c r="W270" s="41" t="e">
        <f>IF(M270=1,-Q270,NA())</f>
        <v>#N/A</v>
      </c>
    </row>
    <row r="271">
      <c r="A271" s="17" t="n"/>
      <c r="B271" s="23" t="n"/>
      <c r="C271" s="25" t="n"/>
      <c r="D271" s="25" t="n"/>
      <c r="E271" s="25" t="n"/>
      <c r="F271" s="25" t="n"/>
      <c r="G271" s="35" t="n"/>
      <c r="H271" s="35" t="n"/>
      <c r="I271" s="25" t="n"/>
      <c r="J271" s="25" t="n"/>
      <c r="K271" s="36" t="str">
        <f>IF(ISNUMBER(B271),"周"&amp;CHOOSE(WEEKDAY(B271,2),"一","二","三","四","五","六","日"),"")</f>
        <v/>
      </c>
      <c r="L271" s="37" t="str">
        <f>IF(ISNUMBER(B271),DATE(YEAR(B271),MONTH(B271),1),"")</f>
        <v/>
      </c>
      <c r="M271" s="38">
        <f>IF(AND(ISNUMBER(B271),ISNUMBER(G271)),IF(AND(OR(NOT(ISNUMBER('看板'!$C$4)),B271&gt;='看板'!$C$4),OR(NOT(ISNUMBER('看板'!$E$4)),B271&lt;='看板'!$E$4),OR('看板'!$C$5="",C271='看板'!$C$5),OR('看板'!$E$5="",D271='看板'!$E$5)),1,0),0)</f>
        <v>0</v>
      </c>
      <c r="N271" s="38" t="str">
        <f>IF(M271=1,COUNTIF(M$5:M271,1),"")</f>
        <v/>
      </c>
      <c r="O271" s="39" t="str">
        <f>IF(M271=1,SUMIF(M$5:M271,1,G$5:G271),"")</f>
        <v/>
      </c>
      <c r="P271" s="39" t="str">
        <f>IF(M271=1,MAX(0,MAX(O$5:O271)),"")</f>
        <v/>
      </c>
      <c r="Q271" s="40" t="str">
        <f>IF(M271=1,P271-O271,"")</f>
        <v/>
      </c>
      <c r="R271" s="38">
        <f>IF(M271=1,IF(G271&gt;0,R270+1,0),R270)</f>
        <v>0</v>
      </c>
      <c r="S271" s="38">
        <f>IF(M271=1,IF(G271&lt;0,S270+1,0),S270)</f>
        <v>0</v>
      </c>
      <c r="T271" s="36" t="str">
        <f>IF(M271&lt;&gt;1,"",IF(R270&gt;=3,"前面连赢 3 笔以上","前面连赢 "&amp;R270&amp;" 笔"))</f>
        <v/>
      </c>
      <c r="U271" s="40" t="str">
        <f>IF(AND(M271=1,ISNUMBER(H271)),H271-G271,"")</f>
        <v/>
      </c>
      <c r="V271" s="41" t="e">
        <f>IF(M271=1,O271,NA())</f>
        <v>#N/A</v>
      </c>
      <c r="W271" s="41" t="e">
        <f>IF(M271=1,-Q271,NA())</f>
        <v>#N/A</v>
      </c>
    </row>
    <row r="272">
      <c r="A272" s="17" t="n"/>
      <c r="B272" s="23" t="n"/>
      <c r="C272" s="25" t="n"/>
      <c r="D272" s="25" t="n"/>
      <c r="E272" s="25" t="n"/>
      <c r="F272" s="25" t="n"/>
      <c r="G272" s="35" t="n"/>
      <c r="H272" s="35" t="n"/>
      <c r="I272" s="25" t="n"/>
      <c r="J272" s="25" t="n"/>
      <c r="K272" s="36" t="str">
        <f>IF(ISNUMBER(B272),"周"&amp;CHOOSE(WEEKDAY(B272,2),"一","二","三","四","五","六","日"),"")</f>
        <v/>
      </c>
      <c r="L272" s="37" t="str">
        <f>IF(ISNUMBER(B272),DATE(YEAR(B272),MONTH(B272),1),"")</f>
        <v/>
      </c>
      <c r="M272" s="38">
        <f>IF(AND(ISNUMBER(B272),ISNUMBER(G272)),IF(AND(OR(NOT(ISNUMBER('看板'!$C$4)),B272&gt;='看板'!$C$4),OR(NOT(ISNUMBER('看板'!$E$4)),B272&lt;='看板'!$E$4),OR('看板'!$C$5="",C272='看板'!$C$5),OR('看板'!$E$5="",D272='看板'!$E$5)),1,0),0)</f>
        <v>0</v>
      </c>
      <c r="N272" s="38" t="str">
        <f>IF(M272=1,COUNTIF(M$5:M272,1),"")</f>
        <v/>
      </c>
      <c r="O272" s="39" t="str">
        <f>IF(M272=1,SUMIF(M$5:M272,1,G$5:G272),"")</f>
        <v/>
      </c>
      <c r="P272" s="39" t="str">
        <f>IF(M272=1,MAX(0,MAX(O$5:O272)),"")</f>
        <v/>
      </c>
      <c r="Q272" s="40" t="str">
        <f>IF(M272=1,P272-O272,"")</f>
        <v/>
      </c>
      <c r="R272" s="38">
        <f>IF(M272=1,IF(G272&gt;0,R271+1,0),R271)</f>
        <v>0</v>
      </c>
      <c r="S272" s="38">
        <f>IF(M272=1,IF(G272&lt;0,S271+1,0),S271)</f>
        <v>0</v>
      </c>
      <c r="T272" s="36" t="str">
        <f>IF(M272&lt;&gt;1,"",IF(R271&gt;=3,"前面连赢 3 笔以上","前面连赢 "&amp;R271&amp;" 笔"))</f>
        <v/>
      </c>
      <c r="U272" s="40" t="str">
        <f>IF(AND(M272=1,ISNUMBER(H272)),H272-G272,"")</f>
        <v/>
      </c>
      <c r="V272" s="41" t="e">
        <f>IF(M272=1,O272,NA())</f>
        <v>#N/A</v>
      </c>
      <c r="W272" s="41" t="e">
        <f>IF(M272=1,-Q272,NA())</f>
        <v>#N/A</v>
      </c>
    </row>
    <row r="273">
      <c r="A273" s="17" t="n"/>
      <c r="B273" s="23" t="n"/>
      <c r="C273" s="25" t="n"/>
      <c r="D273" s="25" t="n"/>
      <c r="E273" s="25" t="n"/>
      <c r="F273" s="25" t="n"/>
      <c r="G273" s="35" t="n"/>
      <c r="H273" s="35" t="n"/>
      <c r="I273" s="25" t="n"/>
      <c r="J273" s="25" t="n"/>
      <c r="K273" s="36" t="str">
        <f>IF(ISNUMBER(B273),"周"&amp;CHOOSE(WEEKDAY(B273,2),"一","二","三","四","五","六","日"),"")</f>
        <v/>
      </c>
      <c r="L273" s="37" t="str">
        <f>IF(ISNUMBER(B273),DATE(YEAR(B273),MONTH(B273),1),"")</f>
        <v/>
      </c>
      <c r="M273" s="38">
        <f>IF(AND(ISNUMBER(B273),ISNUMBER(G273)),IF(AND(OR(NOT(ISNUMBER('看板'!$C$4)),B273&gt;='看板'!$C$4),OR(NOT(ISNUMBER('看板'!$E$4)),B273&lt;='看板'!$E$4),OR('看板'!$C$5="",C273='看板'!$C$5),OR('看板'!$E$5="",D273='看板'!$E$5)),1,0),0)</f>
        <v>0</v>
      </c>
      <c r="N273" s="38" t="str">
        <f>IF(M273=1,COUNTIF(M$5:M273,1),"")</f>
        <v/>
      </c>
      <c r="O273" s="39" t="str">
        <f>IF(M273=1,SUMIF(M$5:M273,1,G$5:G273),"")</f>
        <v/>
      </c>
      <c r="P273" s="39" t="str">
        <f>IF(M273=1,MAX(0,MAX(O$5:O273)),"")</f>
        <v/>
      </c>
      <c r="Q273" s="40" t="str">
        <f>IF(M273=1,P273-O273,"")</f>
        <v/>
      </c>
      <c r="R273" s="38">
        <f>IF(M273=1,IF(G273&gt;0,R272+1,0),R272)</f>
        <v>0</v>
      </c>
      <c r="S273" s="38">
        <f>IF(M273=1,IF(G273&lt;0,S272+1,0),S272)</f>
        <v>0</v>
      </c>
      <c r="T273" s="36" t="str">
        <f>IF(M273&lt;&gt;1,"",IF(R272&gt;=3,"前面连赢 3 笔以上","前面连赢 "&amp;R272&amp;" 笔"))</f>
        <v/>
      </c>
      <c r="U273" s="40" t="str">
        <f>IF(AND(M273=1,ISNUMBER(H273)),H273-G273,"")</f>
        <v/>
      </c>
      <c r="V273" s="41" t="e">
        <f>IF(M273=1,O273,NA())</f>
        <v>#N/A</v>
      </c>
      <c r="W273" s="41" t="e">
        <f>IF(M273=1,-Q273,NA())</f>
        <v>#N/A</v>
      </c>
    </row>
    <row r="274">
      <c r="A274" s="17" t="n"/>
      <c r="B274" s="23" t="n"/>
      <c r="C274" s="25" t="n"/>
      <c r="D274" s="25" t="n"/>
      <c r="E274" s="25" t="n"/>
      <c r="F274" s="25" t="n"/>
      <c r="G274" s="35" t="n"/>
      <c r="H274" s="35" t="n"/>
      <c r="I274" s="25" t="n"/>
      <c r="J274" s="25" t="n"/>
      <c r="K274" s="36" t="str">
        <f>IF(ISNUMBER(B274),"周"&amp;CHOOSE(WEEKDAY(B274,2),"一","二","三","四","五","六","日"),"")</f>
        <v/>
      </c>
      <c r="L274" s="37" t="str">
        <f>IF(ISNUMBER(B274),DATE(YEAR(B274),MONTH(B274),1),"")</f>
        <v/>
      </c>
      <c r="M274" s="38">
        <f>IF(AND(ISNUMBER(B274),ISNUMBER(G274)),IF(AND(OR(NOT(ISNUMBER('看板'!$C$4)),B274&gt;='看板'!$C$4),OR(NOT(ISNUMBER('看板'!$E$4)),B274&lt;='看板'!$E$4),OR('看板'!$C$5="",C274='看板'!$C$5),OR('看板'!$E$5="",D274='看板'!$E$5)),1,0),0)</f>
        <v>0</v>
      </c>
      <c r="N274" s="38" t="str">
        <f>IF(M274=1,COUNTIF(M$5:M274,1),"")</f>
        <v/>
      </c>
      <c r="O274" s="39" t="str">
        <f>IF(M274=1,SUMIF(M$5:M274,1,G$5:G274),"")</f>
        <v/>
      </c>
      <c r="P274" s="39" t="str">
        <f>IF(M274=1,MAX(0,MAX(O$5:O274)),"")</f>
        <v/>
      </c>
      <c r="Q274" s="40" t="str">
        <f>IF(M274=1,P274-O274,"")</f>
        <v/>
      </c>
      <c r="R274" s="38">
        <f>IF(M274=1,IF(G274&gt;0,R273+1,0),R273)</f>
        <v>0</v>
      </c>
      <c r="S274" s="38">
        <f>IF(M274=1,IF(G274&lt;0,S273+1,0),S273)</f>
        <v>0</v>
      </c>
      <c r="T274" s="36" t="str">
        <f>IF(M274&lt;&gt;1,"",IF(R273&gt;=3,"前面连赢 3 笔以上","前面连赢 "&amp;R273&amp;" 笔"))</f>
        <v/>
      </c>
      <c r="U274" s="40" t="str">
        <f>IF(AND(M274=1,ISNUMBER(H274)),H274-G274,"")</f>
        <v/>
      </c>
      <c r="V274" s="41" t="e">
        <f>IF(M274=1,O274,NA())</f>
        <v>#N/A</v>
      </c>
      <c r="W274" s="41" t="e">
        <f>IF(M274=1,-Q274,NA())</f>
        <v>#N/A</v>
      </c>
    </row>
    <row r="275">
      <c r="A275" s="17" t="n"/>
      <c r="B275" s="23" t="n"/>
      <c r="C275" s="25" t="n"/>
      <c r="D275" s="25" t="n"/>
      <c r="E275" s="25" t="n"/>
      <c r="F275" s="25" t="n"/>
      <c r="G275" s="35" t="n"/>
      <c r="H275" s="35" t="n"/>
      <c r="I275" s="25" t="n"/>
      <c r="J275" s="25" t="n"/>
      <c r="K275" s="36" t="str">
        <f>IF(ISNUMBER(B275),"周"&amp;CHOOSE(WEEKDAY(B275,2),"一","二","三","四","五","六","日"),"")</f>
        <v/>
      </c>
      <c r="L275" s="37" t="str">
        <f>IF(ISNUMBER(B275),DATE(YEAR(B275),MONTH(B275),1),"")</f>
        <v/>
      </c>
      <c r="M275" s="38">
        <f>IF(AND(ISNUMBER(B275),ISNUMBER(G275)),IF(AND(OR(NOT(ISNUMBER('看板'!$C$4)),B275&gt;='看板'!$C$4),OR(NOT(ISNUMBER('看板'!$E$4)),B275&lt;='看板'!$E$4),OR('看板'!$C$5="",C275='看板'!$C$5),OR('看板'!$E$5="",D275='看板'!$E$5)),1,0),0)</f>
        <v>0</v>
      </c>
      <c r="N275" s="38" t="str">
        <f>IF(M275=1,COUNTIF(M$5:M275,1),"")</f>
        <v/>
      </c>
      <c r="O275" s="39" t="str">
        <f>IF(M275=1,SUMIF(M$5:M275,1,G$5:G275),"")</f>
        <v/>
      </c>
      <c r="P275" s="39" t="str">
        <f>IF(M275=1,MAX(0,MAX(O$5:O275)),"")</f>
        <v/>
      </c>
      <c r="Q275" s="40" t="str">
        <f>IF(M275=1,P275-O275,"")</f>
        <v/>
      </c>
      <c r="R275" s="38">
        <f>IF(M275=1,IF(G275&gt;0,R274+1,0),R274)</f>
        <v>0</v>
      </c>
      <c r="S275" s="38">
        <f>IF(M275=1,IF(G275&lt;0,S274+1,0),S274)</f>
        <v>0</v>
      </c>
      <c r="T275" s="36" t="str">
        <f>IF(M275&lt;&gt;1,"",IF(R274&gt;=3,"前面连赢 3 笔以上","前面连赢 "&amp;R274&amp;" 笔"))</f>
        <v/>
      </c>
      <c r="U275" s="40" t="str">
        <f>IF(AND(M275=1,ISNUMBER(H275)),H275-G275,"")</f>
        <v/>
      </c>
      <c r="V275" s="41" t="e">
        <f>IF(M275=1,O275,NA())</f>
        <v>#N/A</v>
      </c>
      <c r="W275" s="41" t="e">
        <f>IF(M275=1,-Q275,NA())</f>
        <v>#N/A</v>
      </c>
    </row>
    <row r="276">
      <c r="A276" s="17" t="n"/>
      <c r="B276" s="23" t="n"/>
      <c r="C276" s="25" t="n"/>
      <c r="D276" s="25" t="n"/>
      <c r="E276" s="25" t="n"/>
      <c r="F276" s="25" t="n"/>
      <c r="G276" s="35" t="n"/>
      <c r="H276" s="35" t="n"/>
      <c r="I276" s="25" t="n"/>
      <c r="J276" s="25" t="n"/>
      <c r="K276" s="36" t="str">
        <f>IF(ISNUMBER(B276),"周"&amp;CHOOSE(WEEKDAY(B276,2),"一","二","三","四","五","六","日"),"")</f>
        <v/>
      </c>
      <c r="L276" s="37" t="str">
        <f>IF(ISNUMBER(B276),DATE(YEAR(B276),MONTH(B276),1),"")</f>
        <v/>
      </c>
      <c r="M276" s="38">
        <f>IF(AND(ISNUMBER(B276),ISNUMBER(G276)),IF(AND(OR(NOT(ISNUMBER('看板'!$C$4)),B276&gt;='看板'!$C$4),OR(NOT(ISNUMBER('看板'!$E$4)),B276&lt;='看板'!$E$4),OR('看板'!$C$5="",C276='看板'!$C$5),OR('看板'!$E$5="",D276='看板'!$E$5)),1,0),0)</f>
        <v>0</v>
      </c>
      <c r="N276" s="38" t="str">
        <f>IF(M276=1,COUNTIF(M$5:M276,1),"")</f>
        <v/>
      </c>
      <c r="O276" s="39" t="str">
        <f>IF(M276=1,SUMIF(M$5:M276,1,G$5:G276),"")</f>
        <v/>
      </c>
      <c r="P276" s="39" t="str">
        <f>IF(M276=1,MAX(0,MAX(O$5:O276)),"")</f>
        <v/>
      </c>
      <c r="Q276" s="40" t="str">
        <f>IF(M276=1,P276-O276,"")</f>
        <v/>
      </c>
      <c r="R276" s="38">
        <f>IF(M276=1,IF(G276&gt;0,R275+1,0),R275)</f>
        <v>0</v>
      </c>
      <c r="S276" s="38">
        <f>IF(M276=1,IF(G276&lt;0,S275+1,0),S275)</f>
        <v>0</v>
      </c>
      <c r="T276" s="36" t="str">
        <f>IF(M276&lt;&gt;1,"",IF(R275&gt;=3,"前面连赢 3 笔以上","前面连赢 "&amp;R275&amp;" 笔"))</f>
        <v/>
      </c>
      <c r="U276" s="40" t="str">
        <f>IF(AND(M276=1,ISNUMBER(H276)),H276-G276,"")</f>
        <v/>
      </c>
      <c r="V276" s="41" t="e">
        <f>IF(M276=1,O276,NA())</f>
        <v>#N/A</v>
      </c>
      <c r="W276" s="41" t="e">
        <f>IF(M276=1,-Q276,NA())</f>
        <v>#N/A</v>
      </c>
    </row>
    <row r="277">
      <c r="A277" s="17" t="n"/>
      <c r="B277" s="23" t="n"/>
      <c r="C277" s="25" t="n"/>
      <c r="D277" s="25" t="n"/>
      <c r="E277" s="25" t="n"/>
      <c r="F277" s="25" t="n"/>
      <c r="G277" s="35" t="n"/>
      <c r="H277" s="35" t="n"/>
      <c r="I277" s="25" t="n"/>
      <c r="J277" s="25" t="n"/>
      <c r="K277" s="36" t="str">
        <f>IF(ISNUMBER(B277),"周"&amp;CHOOSE(WEEKDAY(B277,2),"一","二","三","四","五","六","日"),"")</f>
        <v/>
      </c>
      <c r="L277" s="37" t="str">
        <f>IF(ISNUMBER(B277),DATE(YEAR(B277),MONTH(B277),1),"")</f>
        <v/>
      </c>
      <c r="M277" s="38">
        <f>IF(AND(ISNUMBER(B277),ISNUMBER(G277)),IF(AND(OR(NOT(ISNUMBER('看板'!$C$4)),B277&gt;='看板'!$C$4),OR(NOT(ISNUMBER('看板'!$E$4)),B277&lt;='看板'!$E$4),OR('看板'!$C$5="",C277='看板'!$C$5),OR('看板'!$E$5="",D277='看板'!$E$5)),1,0),0)</f>
        <v>0</v>
      </c>
      <c r="N277" s="38" t="str">
        <f>IF(M277=1,COUNTIF(M$5:M277,1),"")</f>
        <v/>
      </c>
      <c r="O277" s="39" t="str">
        <f>IF(M277=1,SUMIF(M$5:M277,1,G$5:G277),"")</f>
        <v/>
      </c>
      <c r="P277" s="39" t="str">
        <f>IF(M277=1,MAX(0,MAX(O$5:O277)),"")</f>
        <v/>
      </c>
      <c r="Q277" s="40" t="str">
        <f>IF(M277=1,P277-O277,"")</f>
        <v/>
      </c>
      <c r="R277" s="38">
        <f>IF(M277=1,IF(G277&gt;0,R276+1,0),R276)</f>
        <v>0</v>
      </c>
      <c r="S277" s="38">
        <f>IF(M277=1,IF(G277&lt;0,S276+1,0),S276)</f>
        <v>0</v>
      </c>
      <c r="T277" s="36" t="str">
        <f>IF(M277&lt;&gt;1,"",IF(R276&gt;=3,"前面连赢 3 笔以上","前面连赢 "&amp;R276&amp;" 笔"))</f>
        <v/>
      </c>
      <c r="U277" s="40" t="str">
        <f>IF(AND(M277=1,ISNUMBER(H277)),H277-G277,"")</f>
        <v/>
      </c>
      <c r="V277" s="41" t="e">
        <f>IF(M277=1,O277,NA())</f>
        <v>#N/A</v>
      </c>
      <c r="W277" s="41" t="e">
        <f>IF(M277=1,-Q277,NA())</f>
        <v>#N/A</v>
      </c>
    </row>
    <row r="278">
      <c r="A278" s="17" t="n"/>
      <c r="B278" s="23" t="n"/>
      <c r="C278" s="25" t="n"/>
      <c r="D278" s="25" t="n"/>
      <c r="E278" s="25" t="n"/>
      <c r="F278" s="25" t="n"/>
      <c r="G278" s="35" t="n"/>
      <c r="H278" s="35" t="n"/>
      <c r="I278" s="25" t="n"/>
      <c r="J278" s="25" t="n"/>
      <c r="K278" s="36" t="str">
        <f>IF(ISNUMBER(B278),"周"&amp;CHOOSE(WEEKDAY(B278,2),"一","二","三","四","五","六","日"),"")</f>
        <v/>
      </c>
      <c r="L278" s="37" t="str">
        <f>IF(ISNUMBER(B278),DATE(YEAR(B278),MONTH(B278),1),"")</f>
        <v/>
      </c>
      <c r="M278" s="38">
        <f>IF(AND(ISNUMBER(B278),ISNUMBER(G278)),IF(AND(OR(NOT(ISNUMBER('看板'!$C$4)),B278&gt;='看板'!$C$4),OR(NOT(ISNUMBER('看板'!$E$4)),B278&lt;='看板'!$E$4),OR('看板'!$C$5="",C278='看板'!$C$5),OR('看板'!$E$5="",D278='看板'!$E$5)),1,0),0)</f>
        <v>0</v>
      </c>
      <c r="N278" s="38" t="str">
        <f>IF(M278=1,COUNTIF(M$5:M278,1),"")</f>
        <v/>
      </c>
      <c r="O278" s="39" t="str">
        <f>IF(M278=1,SUMIF(M$5:M278,1,G$5:G278),"")</f>
        <v/>
      </c>
      <c r="P278" s="39" t="str">
        <f>IF(M278=1,MAX(0,MAX(O$5:O278)),"")</f>
        <v/>
      </c>
      <c r="Q278" s="40" t="str">
        <f>IF(M278=1,P278-O278,"")</f>
        <v/>
      </c>
      <c r="R278" s="38">
        <f>IF(M278=1,IF(G278&gt;0,R277+1,0),R277)</f>
        <v>0</v>
      </c>
      <c r="S278" s="38">
        <f>IF(M278=1,IF(G278&lt;0,S277+1,0),S277)</f>
        <v>0</v>
      </c>
      <c r="T278" s="36" t="str">
        <f>IF(M278&lt;&gt;1,"",IF(R277&gt;=3,"前面连赢 3 笔以上","前面连赢 "&amp;R277&amp;" 笔"))</f>
        <v/>
      </c>
      <c r="U278" s="40" t="str">
        <f>IF(AND(M278=1,ISNUMBER(H278)),H278-G278,"")</f>
        <v/>
      </c>
      <c r="V278" s="41" t="e">
        <f>IF(M278=1,O278,NA())</f>
        <v>#N/A</v>
      </c>
      <c r="W278" s="41" t="e">
        <f>IF(M278=1,-Q278,NA())</f>
        <v>#N/A</v>
      </c>
    </row>
    <row r="279">
      <c r="A279" s="17" t="n"/>
      <c r="B279" s="23" t="n"/>
      <c r="C279" s="25" t="n"/>
      <c r="D279" s="25" t="n"/>
      <c r="E279" s="25" t="n"/>
      <c r="F279" s="25" t="n"/>
      <c r="G279" s="35" t="n"/>
      <c r="H279" s="35" t="n"/>
      <c r="I279" s="25" t="n"/>
      <c r="J279" s="25" t="n"/>
      <c r="K279" s="36" t="str">
        <f>IF(ISNUMBER(B279),"周"&amp;CHOOSE(WEEKDAY(B279,2),"一","二","三","四","五","六","日"),"")</f>
        <v/>
      </c>
      <c r="L279" s="37" t="str">
        <f>IF(ISNUMBER(B279),DATE(YEAR(B279),MONTH(B279),1),"")</f>
        <v/>
      </c>
      <c r="M279" s="38">
        <f>IF(AND(ISNUMBER(B279),ISNUMBER(G279)),IF(AND(OR(NOT(ISNUMBER('看板'!$C$4)),B279&gt;='看板'!$C$4),OR(NOT(ISNUMBER('看板'!$E$4)),B279&lt;='看板'!$E$4),OR('看板'!$C$5="",C279='看板'!$C$5),OR('看板'!$E$5="",D279='看板'!$E$5)),1,0),0)</f>
        <v>0</v>
      </c>
      <c r="N279" s="38" t="str">
        <f>IF(M279=1,COUNTIF(M$5:M279,1),"")</f>
        <v/>
      </c>
      <c r="O279" s="39" t="str">
        <f>IF(M279=1,SUMIF(M$5:M279,1,G$5:G279),"")</f>
        <v/>
      </c>
      <c r="P279" s="39" t="str">
        <f>IF(M279=1,MAX(0,MAX(O$5:O279)),"")</f>
        <v/>
      </c>
      <c r="Q279" s="40" t="str">
        <f>IF(M279=1,P279-O279,"")</f>
        <v/>
      </c>
      <c r="R279" s="38">
        <f>IF(M279=1,IF(G279&gt;0,R278+1,0),R278)</f>
        <v>0</v>
      </c>
      <c r="S279" s="38">
        <f>IF(M279=1,IF(G279&lt;0,S278+1,0),S278)</f>
        <v>0</v>
      </c>
      <c r="T279" s="36" t="str">
        <f>IF(M279&lt;&gt;1,"",IF(R278&gt;=3,"前面连赢 3 笔以上","前面连赢 "&amp;R278&amp;" 笔"))</f>
        <v/>
      </c>
      <c r="U279" s="40" t="str">
        <f>IF(AND(M279=1,ISNUMBER(H279)),H279-G279,"")</f>
        <v/>
      </c>
      <c r="V279" s="41" t="e">
        <f>IF(M279=1,O279,NA())</f>
        <v>#N/A</v>
      </c>
      <c r="W279" s="41" t="e">
        <f>IF(M279=1,-Q279,NA())</f>
        <v>#N/A</v>
      </c>
    </row>
    <row r="280">
      <c r="A280" s="17" t="n"/>
      <c r="B280" s="23" t="n"/>
      <c r="C280" s="25" t="n"/>
      <c r="D280" s="25" t="n"/>
      <c r="E280" s="25" t="n"/>
      <c r="F280" s="25" t="n"/>
      <c r="G280" s="35" t="n"/>
      <c r="H280" s="35" t="n"/>
      <c r="I280" s="25" t="n"/>
      <c r="J280" s="25" t="n"/>
      <c r="K280" s="36" t="str">
        <f>IF(ISNUMBER(B280),"周"&amp;CHOOSE(WEEKDAY(B280,2),"一","二","三","四","五","六","日"),"")</f>
        <v/>
      </c>
      <c r="L280" s="37" t="str">
        <f>IF(ISNUMBER(B280),DATE(YEAR(B280),MONTH(B280),1),"")</f>
        <v/>
      </c>
      <c r="M280" s="38">
        <f>IF(AND(ISNUMBER(B280),ISNUMBER(G280)),IF(AND(OR(NOT(ISNUMBER('看板'!$C$4)),B280&gt;='看板'!$C$4),OR(NOT(ISNUMBER('看板'!$E$4)),B280&lt;='看板'!$E$4),OR('看板'!$C$5="",C280='看板'!$C$5),OR('看板'!$E$5="",D280='看板'!$E$5)),1,0),0)</f>
        <v>0</v>
      </c>
      <c r="N280" s="38" t="str">
        <f>IF(M280=1,COUNTIF(M$5:M280,1),"")</f>
        <v/>
      </c>
      <c r="O280" s="39" t="str">
        <f>IF(M280=1,SUMIF(M$5:M280,1,G$5:G280),"")</f>
        <v/>
      </c>
      <c r="P280" s="39" t="str">
        <f>IF(M280=1,MAX(0,MAX(O$5:O280)),"")</f>
        <v/>
      </c>
      <c r="Q280" s="40" t="str">
        <f>IF(M280=1,P280-O280,"")</f>
        <v/>
      </c>
      <c r="R280" s="38">
        <f>IF(M280=1,IF(G280&gt;0,R279+1,0),R279)</f>
        <v>0</v>
      </c>
      <c r="S280" s="38">
        <f>IF(M280=1,IF(G280&lt;0,S279+1,0),S279)</f>
        <v>0</v>
      </c>
      <c r="T280" s="36" t="str">
        <f>IF(M280&lt;&gt;1,"",IF(R279&gt;=3,"前面连赢 3 笔以上","前面连赢 "&amp;R279&amp;" 笔"))</f>
        <v/>
      </c>
      <c r="U280" s="40" t="str">
        <f>IF(AND(M280=1,ISNUMBER(H280)),H280-G280,"")</f>
        <v/>
      </c>
      <c r="V280" s="41" t="e">
        <f>IF(M280=1,O280,NA())</f>
        <v>#N/A</v>
      </c>
      <c r="W280" s="41" t="e">
        <f>IF(M280=1,-Q280,NA())</f>
        <v>#N/A</v>
      </c>
    </row>
    <row r="281">
      <c r="A281" s="17" t="n"/>
      <c r="B281" s="23" t="n"/>
      <c r="C281" s="25" t="n"/>
      <c r="D281" s="25" t="n"/>
      <c r="E281" s="25" t="n"/>
      <c r="F281" s="25" t="n"/>
      <c r="G281" s="35" t="n"/>
      <c r="H281" s="35" t="n"/>
      <c r="I281" s="25" t="n"/>
      <c r="J281" s="25" t="n"/>
      <c r="K281" s="36" t="str">
        <f>IF(ISNUMBER(B281),"周"&amp;CHOOSE(WEEKDAY(B281,2),"一","二","三","四","五","六","日"),"")</f>
        <v/>
      </c>
      <c r="L281" s="37" t="str">
        <f>IF(ISNUMBER(B281),DATE(YEAR(B281),MONTH(B281),1),"")</f>
        <v/>
      </c>
      <c r="M281" s="38">
        <f>IF(AND(ISNUMBER(B281),ISNUMBER(G281)),IF(AND(OR(NOT(ISNUMBER('看板'!$C$4)),B281&gt;='看板'!$C$4),OR(NOT(ISNUMBER('看板'!$E$4)),B281&lt;='看板'!$E$4),OR('看板'!$C$5="",C281='看板'!$C$5),OR('看板'!$E$5="",D281='看板'!$E$5)),1,0),0)</f>
        <v>0</v>
      </c>
      <c r="N281" s="38" t="str">
        <f>IF(M281=1,COUNTIF(M$5:M281,1),"")</f>
        <v/>
      </c>
      <c r="O281" s="39" t="str">
        <f>IF(M281=1,SUMIF(M$5:M281,1,G$5:G281),"")</f>
        <v/>
      </c>
      <c r="P281" s="39" t="str">
        <f>IF(M281=1,MAX(0,MAX(O$5:O281)),"")</f>
        <v/>
      </c>
      <c r="Q281" s="40" t="str">
        <f>IF(M281=1,P281-O281,"")</f>
        <v/>
      </c>
      <c r="R281" s="38">
        <f>IF(M281=1,IF(G281&gt;0,R280+1,0),R280)</f>
        <v>0</v>
      </c>
      <c r="S281" s="38">
        <f>IF(M281=1,IF(G281&lt;0,S280+1,0),S280)</f>
        <v>0</v>
      </c>
      <c r="T281" s="36" t="str">
        <f>IF(M281&lt;&gt;1,"",IF(R280&gt;=3,"前面连赢 3 笔以上","前面连赢 "&amp;R280&amp;" 笔"))</f>
        <v/>
      </c>
      <c r="U281" s="40" t="str">
        <f>IF(AND(M281=1,ISNUMBER(H281)),H281-G281,"")</f>
        <v/>
      </c>
      <c r="V281" s="41" t="e">
        <f>IF(M281=1,O281,NA())</f>
        <v>#N/A</v>
      </c>
      <c r="W281" s="41" t="e">
        <f>IF(M281=1,-Q281,NA())</f>
        <v>#N/A</v>
      </c>
    </row>
    <row r="282">
      <c r="A282" s="17" t="n"/>
      <c r="B282" s="23" t="n"/>
      <c r="C282" s="25" t="n"/>
      <c r="D282" s="25" t="n"/>
      <c r="E282" s="25" t="n"/>
      <c r="F282" s="25" t="n"/>
      <c r="G282" s="35" t="n"/>
      <c r="H282" s="35" t="n"/>
      <c r="I282" s="25" t="n"/>
      <c r="J282" s="25" t="n"/>
      <c r="K282" s="36" t="str">
        <f>IF(ISNUMBER(B282),"周"&amp;CHOOSE(WEEKDAY(B282,2),"一","二","三","四","五","六","日"),"")</f>
        <v/>
      </c>
      <c r="L282" s="37" t="str">
        <f>IF(ISNUMBER(B282),DATE(YEAR(B282),MONTH(B282),1),"")</f>
        <v/>
      </c>
      <c r="M282" s="38">
        <f>IF(AND(ISNUMBER(B282),ISNUMBER(G282)),IF(AND(OR(NOT(ISNUMBER('看板'!$C$4)),B282&gt;='看板'!$C$4),OR(NOT(ISNUMBER('看板'!$E$4)),B282&lt;='看板'!$E$4),OR('看板'!$C$5="",C282='看板'!$C$5),OR('看板'!$E$5="",D282='看板'!$E$5)),1,0),0)</f>
        <v>0</v>
      </c>
      <c r="N282" s="38" t="str">
        <f>IF(M282=1,COUNTIF(M$5:M282,1),"")</f>
        <v/>
      </c>
      <c r="O282" s="39" t="str">
        <f>IF(M282=1,SUMIF(M$5:M282,1,G$5:G282),"")</f>
        <v/>
      </c>
      <c r="P282" s="39" t="str">
        <f>IF(M282=1,MAX(0,MAX(O$5:O282)),"")</f>
        <v/>
      </c>
      <c r="Q282" s="40" t="str">
        <f>IF(M282=1,P282-O282,"")</f>
        <v/>
      </c>
      <c r="R282" s="38">
        <f>IF(M282=1,IF(G282&gt;0,R281+1,0),R281)</f>
        <v>0</v>
      </c>
      <c r="S282" s="38">
        <f>IF(M282=1,IF(G282&lt;0,S281+1,0),S281)</f>
        <v>0</v>
      </c>
      <c r="T282" s="36" t="str">
        <f>IF(M282&lt;&gt;1,"",IF(R281&gt;=3,"前面连赢 3 笔以上","前面连赢 "&amp;R281&amp;" 笔"))</f>
        <v/>
      </c>
      <c r="U282" s="40" t="str">
        <f>IF(AND(M282=1,ISNUMBER(H282)),H282-G282,"")</f>
        <v/>
      </c>
      <c r="V282" s="41" t="e">
        <f>IF(M282=1,O282,NA())</f>
        <v>#N/A</v>
      </c>
      <c r="W282" s="41" t="e">
        <f>IF(M282=1,-Q282,NA())</f>
        <v>#N/A</v>
      </c>
    </row>
    <row r="283">
      <c r="A283" s="17" t="n"/>
      <c r="B283" s="23" t="n"/>
      <c r="C283" s="25" t="n"/>
      <c r="D283" s="25" t="n"/>
      <c r="E283" s="25" t="n"/>
      <c r="F283" s="25" t="n"/>
      <c r="G283" s="35" t="n"/>
      <c r="H283" s="35" t="n"/>
      <c r="I283" s="25" t="n"/>
      <c r="J283" s="25" t="n"/>
      <c r="K283" s="36" t="str">
        <f>IF(ISNUMBER(B283),"周"&amp;CHOOSE(WEEKDAY(B283,2),"一","二","三","四","五","六","日"),"")</f>
        <v/>
      </c>
      <c r="L283" s="37" t="str">
        <f>IF(ISNUMBER(B283),DATE(YEAR(B283),MONTH(B283),1),"")</f>
        <v/>
      </c>
      <c r="M283" s="38">
        <f>IF(AND(ISNUMBER(B283),ISNUMBER(G283)),IF(AND(OR(NOT(ISNUMBER('看板'!$C$4)),B283&gt;='看板'!$C$4),OR(NOT(ISNUMBER('看板'!$E$4)),B283&lt;='看板'!$E$4),OR('看板'!$C$5="",C283='看板'!$C$5),OR('看板'!$E$5="",D283='看板'!$E$5)),1,0),0)</f>
        <v>0</v>
      </c>
      <c r="N283" s="38" t="str">
        <f>IF(M283=1,COUNTIF(M$5:M283,1),"")</f>
        <v/>
      </c>
      <c r="O283" s="39" t="str">
        <f>IF(M283=1,SUMIF(M$5:M283,1,G$5:G283),"")</f>
        <v/>
      </c>
      <c r="P283" s="39" t="str">
        <f>IF(M283=1,MAX(0,MAX(O$5:O283)),"")</f>
        <v/>
      </c>
      <c r="Q283" s="40" t="str">
        <f>IF(M283=1,P283-O283,"")</f>
        <v/>
      </c>
      <c r="R283" s="38">
        <f>IF(M283=1,IF(G283&gt;0,R282+1,0),R282)</f>
        <v>0</v>
      </c>
      <c r="S283" s="38">
        <f>IF(M283=1,IF(G283&lt;0,S282+1,0),S282)</f>
        <v>0</v>
      </c>
      <c r="T283" s="36" t="str">
        <f>IF(M283&lt;&gt;1,"",IF(R282&gt;=3,"前面连赢 3 笔以上","前面连赢 "&amp;R282&amp;" 笔"))</f>
        <v/>
      </c>
      <c r="U283" s="40" t="str">
        <f>IF(AND(M283=1,ISNUMBER(H283)),H283-G283,"")</f>
        <v/>
      </c>
      <c r="V283" s="41" t="e">
        <f>IF(M283=1,O283,NA())</f>
        <v>#N/A</v>
      </c>
      <c r="W283" s="41" t="e">
        <f>IF(M283=1,-Q283,NA())</f>
        <v>#N/A</v>
      </c>
    </row>
    <row r="284">
      <c r="A284" s="17" t="n"/>
      <c r="B284" s="23" t="n"/>
      <c r="C284" s="25" t="n"/>
      <c r="D284" s="25" t="n"/>
      <c r="E284" s="25" t="n"/>
      <c r="F284" s="25" t="n"/>
      <c r="G284" s="35" t="n"/>
      <c r="H284" s="35" t="n"/>
      <c r="I284" s="25" t="n"/>
      <c r="J284" s="25" t="n"/>
      <c r="K284" s="36" t="str">
        <f>IF(ISNUMBER(B284),"周"&amp;CHOOSE(WEEKDAY(B284,2),"一","二","三","四","五","六","日"),"")</f>
        <v/>
      </c>
      <c r="L284" s="37" t="str">
        <f>IF(ISNUMBER(B284),DATE(YEAR(B284),MONTH(B284),1),"")</f>
        <v/>
      </c>
      <c r="M284" s="38">
        <f>IF(AND(ISNUMBER(B284),ISNUMBER(G284)),IF(AND(OR(NOT(ISNUMBER('看板'!$C$4)),B284&gt;='看板'!$C$4),OR(NOT(ISNUMBER('看板'!$E$4)),B284&lt;='看板'!$E$4),OR('看板'!$C$5="",C284='看板'!$C$5),OR('看板'!$E$5="",D284='看板'!$E$5)),1,0),0)</f>
        <v>0</v>
      </c>
      <c r="N284" s="38" t="str">
        <f>IF(M284=1,COUNTIF(M$5:M284,1),"")</f>
        <v/>
      </c>
      <c r="O284" s="39" t="str">
        <f>IF(M284=1,SUMIF(M$5:M284,1,G$5:G284),"")</f>
        <v/>
      </c>
      <c r="P284" s="39" t="str">
        <f>IF(M284=1,MAX(0,MAX(O$5:O284)),"")</f>
        <v/>
      </c>
      <c r="Q284" s="40" t="str">
        <f>IF(M284=1,P284-O284,"")</f>
        <v/>
      </c>
      <c r="R284" s="38">
        <f>IF(M284=1,IF(G284&gt;0,R283+1,0),R283)</f>
        <v>0</v>
      </c>
      <c r="S284" s="38">
        <f>IF(M284=1,IF(G284&lt;0,S283+1,0),S283)</f>
        <v>0</v>
      </c>
      <c r="T284" s="36" t="str">
        <f>IF(M284&lt;&gt;1,"",IF(R283&gt;=3,"前面连赢 3 笔以上","前面连赢 "&amp;R283&amp;" 笔"))</f>
        <v/>
      </c>
      <c r="U284" s="40" t="str">
        <f>IF(AND(M284=1,ISNUMBER(H284)),H284-G284,"")</f>
        <v/>
      </c>
      <c r="V284" s="41" t="e">
        <f>IF(M284=1,O284,NA())</f>
        <v>#N/A</v>
      </c>
      <c r="W284" s="41" t="e">
        <f>IF(M284=1,-Q284,NA())</f>
        <v>#N/A</v>
      </c>
    </row>
    <row r="285">
      <c r="A285" s="17" t="n"/>
      <c r="B285" s="23" t="n"/>
      <c r="C285" s="25" t="n"/>
      <c r="D285" s="25" t="n"/>
      <c r="E285" s="25" t="n"/>
      <c r="F285" s="25" t="n"/>
      <c r="G285" s="35" t="n"/>
      <c r="H285" s="35" t="n"/>
      <c r="I285" s="25" t="n"/>
      <c r="J285" s="25" t="n"/>
      <c r="K285" s="36" t="str">
        <f>IF(ISNUMBER(B285),"周"&amp;CHOOSE(WEEKDAY(B285,2),"一","二","三","四","五","六","日"),"")</f>
        <v/>
      </c>
      <c r="L285" s="37" t="str">
        <f>IF(ISNUMBER(B285),DATE(YEAR(B285),MONTH(B285),1),"")</f>
        <v/>
      </c>
      <c r="M285" s="38">
        <f>IF(AND(ISNUMBER(B285),ISNUMBER(G285)),IF(AND(OR(NOT(ISNUMBER('看板'!$C$4)),B285&gt;='看板'!$C$4),OR(NOT(ISNUMBER('看板'!$E$4)),B285&lt;='看板'!$E$4),OR('看板'!$C$5="",C285='看板'!$C$5),OR('看板'!$E$5="",D285='看板'!$E$5)),1,0),0)</f>
        <v>0</v>
      </c>
      <c r="N285" s="38" t="str">
        <f>IF(M285=1,COUNTIF(M$5:M285,1),"")</f>
        <v/>
      </c>
      <c r="O285" s="39" t="str">
        <f>IF(M285=1,SUMIF(M$5:M285,1,G$5:G285),"")</f>
        <v/>
      </c>
      <c r="P285" s="39" t="str">
        <f>IF(M285=1,MAX(0,MAX(O$5:O285)),"")</f>
        <v/>
      </c>
      <c r="Q285" s="40" t="str">
        <f>IF(M285=1,P285-O285,"")</f>
        <v/>
      </c>
      <c r="R285" s="38">
        <f>IF(M285=1,IF(G285&gt;0,R284+1,0),R284)</f>
        <v>0</v>
      </c>
      <c r="S285" s="38">
        <f>IF(M285=1,IF(G285&lt;0,S284+1,0),S284)</f>
        <v>0</v>
      </c>
      <c r="T285" s="36" t="str">
        <f>IF(M285&lt;&gt;1,"",IF(R284&gt;=3,"前面连赢 3 笔以上","前面连赢 "&amp;R284&amp;" 笔"))</f>
        <v/>
      </c>
      <c r="U285" s="40" t="str">
        <f>IF(AND(M285=1,ISNUMBER(H285)),H285-G285,"")</f>
        <v/>
      </c>
      <c r="V285" s="41" t="e">
        <f>IF(M285=1,O285,NA())</f>
        <v>#N/A</v>
      </c>
      <c r="W285" s="41" t="e">
        <f>IF(M285=1,-Q285,NA())</f>
        <v>#N/A</v>
      </c>
    </row>
    <row r="286">
      <c r="A286" s="17" t="n"/>
      <c r="B286" s="23" t="n"/>
      <c r="C286" s="25" t="n"/>
      <c r="D286" s="25" t="n"/>
      <c r="E286" s="25" t="n"/>
      <c r="F286" s="25" t="n"/>
      <c r="G286" s="35" t="n"/>
      <c r="H286" s="35" t="n"/>
      <c r="I286" s="25" t="n"/>
      <c r="J286" s="25" t="n"/>
      <c r="K286" s="36" t="str">
        <f>IF(ISNUMBER(B286),"周"&amp;CHOOSE(WEEKDAY(B286,2),"一","二","三","四","五","六","日"),"")</f>
        <v/>
      </c>
      <c r="L286" s="37" t="str">
        <f>IF(ISNUMBER(B286),DATE(YEAR(B286),MONTH(B286),1),"")</f>
        <v/>
      </c>
      <c r="M286" s="38">
        <f>IF(AND(ISNUMBER(B286),ISNUMBER(G286)),IF(AND(OR(NOT(ISNUMBER('看板'!$C$4)),B286&gt;='看板'!$C$4),OR(NOT(ISNUMBER('看板'!$E$4)),B286&lt;='看板'!$E$4),OR('看板'!$C$5="",C286='看板'!$C$5),OR('看板'!$E$5="",D286='看板'!$E$5)),1,0),0)</f>
        <v>0</v>
      </c>
      <c r="N286" s="38" t="str">
        <f>IF(M286=1,COUNTIF(M$5:M286,1),"")</f>
        <v/>
      </c>
      <c r="O286" s="39" t="str">
        <f>IF(M286=1,SUMIF(M$5:M286,1,G$5:G286),"")</f>
        <v/>
      </c>
      <c r="P286" s="39" t="str">
        <f>IF(M286=1,MAX(0,MAX(O$5:O286)),"")</f>
        <v/>
      </c>
      <c r="Q286" s="40" t="str">
        <f>IF(M286=1,P286-O286,"")</f>
        <v/>
      </c>
      <c r="R286" s="38">
        <f>IF(M286=1,IF(G286&gt;0,R285+1,0),R285)</f>
        <v>0</v>
      </c>
      <c r="S286" s="38">
        <f>IF(M286=1,IF(G286&lt;0,S285+1,0),S285)</f>
        <v>0</v>
      </c>
      <c r="T286" s="36" t="str">
        <f>IF(M286&lt;&gt;1,"",IF(R285&gt;=3,"前面连赢 3 笔以上","前面连赢 "&amp;R285&amp;" 笔"))</f>
        <v/>
      </c>
      <c r="U286" s="40" t="str">
        <f>IF(AND(M286=1,ISNUMBER(H286)),H286-G286,"")</f>
        <v/>
      </c>
      <c r="V286" s="41" t="e">
        <f>IF(M286=1,O286,NA())</f>
        <v>#N/A</v>
      </c>
      <c r="W286" s="41" t="e">
        <f>IF(M286=1,-Q286,NA())</f>
        <v>#N/A</v>
      </c>
    </row>
    <row r="287">
      <c r="A287" s="17" t="n"/>
      <c r="B287" s="23" t="n"/>
      <c r="C287" s="25" t="n"/>
      <c r="D287" s="25" t="n"/>
      <c r="E287" s="25" t="n"/>
      <c r="F287" s="25" t="n"/>
      <c r="G287" s="35" t="n"/>
      <c r="H287" s="35" t="n"/>
      <c r="I287" s="25" t="n"/>
      <c r="J287" s="25" t="n"/>
      <c r="K287" s="36" t="str">
        <f>IF(ISNUMBER(B287),"周"&amp;CHOOSE(WEEKDAY(B287,2),"一","二","三","四","五","六","日"),"")</f>
        <v/>
      </c>
      <c r="L287" s="37" t="str">
        <f>IF(ISNUMBER(B287),DATE(YEAR(B287),MONTH(B287),1),"")</f>
        <v/>
      </c>
      <c r="M287" s="38">
        <f>IF(AND(ISNUMBER(B287),ISNUMBER(G287)),IF(AND(OR(NOT(ISNUMBER('看板'!$C$4)),B287&gt;='看板'!$C$4),OR(NOT(ISNUMBER('看板'!$E$4)),B287&lt;='看板'!$E$4),OR('看板'!$C$5="",C287='看板'!$C$5),OR('看板'!$E$5="",D287='看板'!$E$5)),1,0),0)</f>
        <v>0</v>
      </c>
      <c r="N287" s="38" t="str">
        <f>IF(M287=1,COUNTIF(M$5:M287,1),"")</f>
        <v/>
      </c>
      <c r="O287" s="39" t="str">
        <f>IF(M287=1,SUMIF(M$5:M287,1,G$5:G287),"")</f>
        <v/>
      </c>
      <c r="P287" s="39" t="str">
        <f>IF(M287=1,MAX(0,MAX(O$5:O287)),"")</f>
        <v/>
      </c>
      <c r="Q287" s="40" t="str">
        <f>IF(M287=1,P287-O287,"")</f>
        <v/>
      </c>
      <c r="R287" s="38">
        <f>IF(M287=1,IF(G287&gt;0,R286+1,0),R286)</f>
        <v>0</v>
      </c>
      <c r="S287" s="38">
        <f>IF(M287=1,IF(G287&lt;0,S286+1,0),S286)</f>
        <v>0</v>
      </c>
      <c r="T287" s="36" t="str">
        <f>IF(M287&lt;&gt;1,"",IF(R286&gt;=3,"前面连赢 3 笔以上","前面连赢 "&amp;R286&amp;" 笔"))</f>
        <v/>
      </c>
      <c r="U287" s="40" t="str">
        <f>IF(AND(M287=1,ISNUMBER(H287)),H287-G287,"")</f>
        <v/>
      </c>
      <c r="V287" s="41" t="e">
        <f>IF(M287=1,O287,NA())</f>
        <v>#N/A</v>
      </c>
      <c r="W287" s="41" t="e">
        <f>IF(M287=1,-Q287,NA())</f>
        <v>#N/A</v>
      </c>
    </row>
    <row r="288">
      <c r="A288" s="17" t="n"/>
      <c r="B288" s="23" t="n"/>
      <c r="C288" s="25" t="n"/>
      <c r="D288" s="25" t="n"/>
      <c r="E288" s="25" t="n"/>
      <c r="F288" s="25" t="n"/>
      <c r="G288" s="35" t="n"/>
      <c r="H288" s="35" t="n"/>
      <c r="I288" s="25" t="n"/>
      <c r="J288" s="25" t="n"/>
      <c r="K288" s="36" t="str">
        <f>IF(ISNUMBER(B288),"周"&amp;CHOOSE(WEEKDAY(B288,2),"一","二","三","四","五","六","日"),"")</f>
        <v/>
      </c>
      <c r="L288" s="37" t="str">
        <f>IF(ISNUMBER(B288),DATE(YEAR(B288),MONTH(B288),1),"")</f>
        <v/>
      </c>
      <c r="M288" s="38">
        <f>IF(AND(ISNUMBER(B288),ISNUMBER(G288)),IF(AND(OR(NOT(ISNUMBER('看板'!$C$4)),B288&gt;='看板'!$C$4),OR(NOT(ISNUMBER('看板'!$E$4)),B288&lt;='看板'!$E$4),OR('看板'!$C$5="",C288='看板'!$C$5),OR('看板'!$E$5="",D288='看板'!$E$5)),1,0),0)</f>
        <v>0</v>
      </c>
      <c r="N288" s="38" t="str">
        <f>IF(M288=1,COUNTIF(M$5:M288,1),"")</f>
        <v/>
      </c>
      <c r="O288" s="39" t="str">
        <f>IF(M288=1,SUMIF(M$5:M288,1,G$5:G288),"")</f>
        <v/>
      </c>
      <c r="P288" s="39" t="str">
        <f>IF(M288=1,MAX(0,MAX(O$5:O288)),"")</f>
        <v/>
      </c>
      <c r="Q288" s="40" t="str">
        <f>IF(M288=1,P288-O288,"")</f>
        <v/>
      </c>
      <c r="R288" s="38">
        <f>IF(M288=1,IF(G288&gt;0,R287+1,0),R287)</f>
        <v>0</v>
      </c>
      <c r="S288" s="38">
        <f>IF(M288=1,IF(G288&lt;0,S287+1,0),S287)</f>
        <v>0</v>
      </c>
      <c r="T288" s="36" t="str">
        <f>IF(M288&lt;&gt;1,"",IF(R287&gt;=3,"前面连赢 3 笔以上","前面连赢 "&amp;R287&amp;" 笔"))</f>
        <v/>
      </c>
      <c r="U288" s="40" t="str">
        <f>IF(AND(M288=1,ISNUMBER(H288)),H288-G288,"")</f>
        <v/>
      </c>
      <c r="V288" s="41" t="e">
        <f>IF(M288=1,O288,NA())</f>
        <v>#N/A</v>
      </c>
      <c r="W288" s="41" t="e">
        <f>IF(M288=1,-Q288,NA())</f>
        <v>#N/A</v>
      </c>
    </row>
    <row r="289">
      <c r="A289" s="17" t="n"/>
      <c r="B289" s="23" t="n"/>
      <c r="C289" s="25" t="n"/>
      <c r="D289" s="25" t="n"/>
      <c r="E289" s="25" t="n"/>
      <c r="F289" s="25" t="n"/>
      <c r="G289" s="35" t="n"/>
      <c r="H289" s="35" t="n"/>
      <c r="I289" s="25" t="n"/>
      <c r="J289" s="25" t="n"/>
      <c r="K289" s="36" t="str">
        <f>IF(ISNUMBER(B289),"周"&amp;CHOOSE(WEEKDAY(B289,2),"一","二","三","四","五","六","日"),"")</f>
        <v/>
      </c>
      <c r="L289" s="37" t="str">
        <f>IF(ISNUMBER(B289),DATE(YEAR(B289),MONTH(B289),1),"")</f>
        <v/>
      </c>
      <c r="M289" s="38">
        <f>IF(AND(ISNUMBER(B289),ISNUMBER(G289)),IF(AND(OR(NOT(ISNUMBER('看板'!$C$4)),B289&gt;='看板'!$C$4),OR(NOT(ISNUMBER('看板'!$E$4)),B289&lt;='看板'!$E$4),OR('看板'!$C$5="",C289='看板'!$C$5),OR('看板'!$E$5="",D289='看板'!$E$5)),1,0),0)</f>
        <v>0</v>
      </c>
      <c r="N289" s="38" t="str">
        <f>IF(M289=1,COUNTIF(M$5:M289,1),"")</f>
        <v/>
      </c>
      <c r="O289" s="39" t="str">
        <f>IF(M289=1,SUMIF(M$5:M289,1,G$5:G289),"")</f>
        <v/>
      </c>
      <c r="P289" s="39" t="str">
        <f>IF(M289=1,MAX(0,MAX(O$5:O289)),"")</f>
        <v/>
      </c>
      <c r="Q289" s="40" t="str">
        <f>IF(M289=1,P289-O289,"")</f>
        <v/>
      </c>
      <c r="R289" s="38">
        <f>IF(M289=1,IF(G289&gt;0,R288+1,0),R288)</f>
        <v>0</v>
      </c>
      <c r="S289" s="38">
        <f>IF(M289=1,IF(G289&lt;0,S288+1,0),S288)</f>
        <v>0</v>
      </c>
      <c r="T289" s="36" t="str">
        <f>IF(M289&lt;&gt;1,"",IF(R288&gt;=3,"前面连赢 3 笔以上","前面连赢 "&amp;R288&amp;" 笔"))</f>
        <v/>
      </c>
      <c r="U289" s="40" t="str">
        <f>IF(AND(M289=1,ISNUMBER(H289)),H289-G289,"")</f>
        <v/>
      </c>
      <c r="V289" s="41" t="e">
        <f>IF(M289=1,O289,NA())</f>
        <v>#N/A</v>
      </c>
      <c r="W289" s="41" t="e">
        <f>IF(M289=1,-Q289,NA())</f>
        <v>#N/A</v>
      </c>
    </row>
    <row r="290">
      <c r="A290" s="17" t="n"/>
      <c r="B290" s="23" t="n"/>
      <c r="C290" s="25" t="n"/>
      <c r="D290" s="25" t="n"/>
      <c r="E290" s="25" t="n"/>
      <c r="F290" s="25" t="n"/>
      <c r="G290" s="35" t="n"/>
      <c r="H290" s="35" t="n"/>
      <c r="I290" s="25" t="n"/>
      <c r="J290" s="25" t="n"/>
      <c r="K290" s="36" t="str">
        <f>IF(ISNUMBER(B290),"周"&amp;CHOOSE(WEEKDAY(B290,2),"一","二","三","四","五","六","日"),"")</f>
        <v/>
      </c>
      <c r="L290" s="37" t="str">
        <f>IF(ISNUMBER(B290),DATE(YEAR(B290),MONTH(B290),1),"")</f>
        <v/>
      </c>
      <c r="M290" s="38">
        <f>IF(AND(ISNUMBER(B290),ISNUMBER(G290)),IF(AND(OR(NOT(ISNUMBER('看板'!$C$4)),B290&gt;='看板'!$C$4),OR(NOT(ISNUMBER('看板'!$E$4)),B290&lt;='看板'!$E$4),OR('看板'!$C$5="",C290='看板'!$C$5),OR('看板'!$E$5="",D290='看板'!$E$5)),1,0),0)</f>
        <v>0</v>
      </c>
      <c r="N290" s="38" t="str">
        <f>IF(M290=1,COUNTIF(M$5:M290,1),"")</f>
        <v/>
      </c>
      <c r="O290" s="39" t="str">
        <f>IF(M290=1,SUMIF(M$5:M290,1,G$5:G290),"")</f>
        <v/>
      </c>
      <c r="P290" s="39" t="str">
        <f>IF(M290=1,MAX(0,MAX(O$5:O290)),"")</f>
        <v/>
      </c>
      <c r="Q290" s="40" t="str">
        <f>IF(M290=1,P290-O290,"")</f>
        <v/>
      </c>
      <c r="R290" s="38">
        <f>IF(M290=1,IF(G290&gt;0,R289+1,0),R289)</f>
        <v>0</v>
      </c>
      <c r="S290" s="38">
        <f>IF(M290=1,IF(G290&lt;0,S289+1,0),S289)</f>
        <v>0</v>
      </c>
      <c r="T290" s="36" t="str">
        <f>IF(M290&lt;&gt;1,"",IF(R289&gt;=3,"前面连赢 3 笔以上","前面连赢 "&amp;R289&amp;" 笔"))</f>
        <v/>
      </c>
      <c r="U290" s="40" t="str">
        <f>IF(AND(M290=1,ISNUMBER(H290)),H290-G290,"")</f>
        <v/>
      </c>
      <c r="V290" s="41" t="e">
        <f>IF(M290=1,O290,NA())</f>
        <v>#N/A</v>
      </c>
      <c r="W290" s="41" t="e">
        <f>IF(M290=1,-Q290,NA())</f>
        <v>#N/A</v>
      </c>
    </row>
    <row r="291">
      <c r="A291" s="17" t="n"/>
      <c r="B291" s="23" t="n"/>
      <c r="C291" s="25" t="n"/>
      <c r="D291" s="25" t="n"/>
      <c r="E291" s="25" t="n"/>
      <c r="F291" s="25" t="n"/>
      <c r="G291" s="35" t="n"/>
      <c r="H291" s="35" t="n"/>
      <c r="I291" s="25" t="n"/>
      <c r="J291" s="25" t="n"/>
      <c r="K291" s="36" t="str">
        <f>IF(ISNUMBER(B291),"周"&amp;CHOOSE(WEEKDAY(B291,2),"一","二","三","四","五","六","日"),"")</f>
        <v/>
      </c>
      <c r="L291" s="37" t="str">
        <f>IF(ISNUMBER(B291),DATE(YEAR(B291),MONTH(B291),1),"")</f>
        <v/>
      </c>
      <c r="M291" s="38">
        <f>IF(AND(ISNUMBER(B291),ISNUMBER(G291)),IF(AND(OR(NOT(ISNUMBER('看板'!$C$4)),B291&gt;='看板'!$C$4),OR(NOT(ISNUMBER('看板'!$E$4)),B291&lt;='看板'!$E$4),OR('看板'!$C$5="",C291='看板'!$C$5),OR('看板'!$E$5="",D291='看板'!$E$5)),1,0),0)</f>
        <v>0</v>
      </c>
      <c r="N291" s="38" t="str">
        <f>IF(M291=1,COUNTIF(M$5:M291,1),"")</f>
        <v/>
      </c>
      <c r="O291" s="39" t="str">
        <f>IF(M291=1,SUMIF(M$5:M291,1,G$5:G291),"")</f>
        <v/>
      </c>
      <c r="P291" s="39" t="str">
        <f>IF(M291=1,MAX(0,MAX(O$5:O291)),"")</f>
        <v/>
      </c>
      <c r="Q291" s="40" t="str">
        <f>IF(M291=1,P291-O291,"")</f>
        <v/>
      </c>
      <c r="R291" s="38">
        <f>IF(M291=1,IF(G291&gt;0,R290+1,0),R290)</f>
        <v>0</v>
      </c>
      <c r="S291" s="38">
        <f>IF(M291=1,IF(G291&lt;0,S290+1,0),S290)</f>
        <v>0</v>
      </c>
      <c r="T291" s="36" t="str">
        <f>IF(M291&lt;&gt;1,"",IF(R290&gt;=3,"前面连赢 3 笔以上","前面连赢 "&amp;R290&amp;" 笔"))</f>
        <v/>
      </c>
      <c r="U291" s="40" t="str">
        <f>IF(AND(M291=1,ISNUMBER(H291)),H291-G291,"")</f>
        <v/>
      </c>
      <c r="V291" s="41" t="e">
        <f>IF(M291=1,O291,NA())</f>
        <v>#N/A</v>
      </c>
      <c r="W291" s="41" t="e">
        <f>IF(M291=1,-Q291,NA())</f>
        <v>#N/A</v>
      </c>
    </row>
    <row r="292">
      <c r="A292" s="17" t="n"/>
      <c r="B292" s="23" t="n"/>
      <c r="C292" s="25" t="n"/>
      <c r="D292" s="25" t="n"/>
      <c r="E292" s="25" t="n"/>
      <c r="F292" s="25" t="n"/>
      <c r="G292" s="35" t="n"/>
      <c r="H292" s="35" t="n"/>
      <c r="I292" s="25" t="n"/>
      <c r="J292" s="25" t="n"/>
      <c r="K292" s="36" t="str">
        <f>IF(ISNUMBER(B292),"周"&amp;CHOOSE(WEEKDAY(B292,2),"一","二","三","四","五","六","日"),"")</f>
        <v/>
      </c>
      <c r="L292" s="37" t="str">
        <f>IF(ISNUMBER(B292),DATE(YEAR(B292),MONTH(B292),1),"")</f>
        <v/>
      </c>
      <c r="M292" s="38">
        <f>IF(AND(ISNUMBER(B292),ISNUMBER(G292)),IF(AND(OR(NOT(ISNUMBER('看板'!$C$4)),B292&gt;='看板'!$C$4),OR(NOT(ISNUMBER('看板'!$E$4)),B292&lt;='看板'!$E$4),OR('看板'!$C$5="",C292='看板'!$C$5),OR('看板'!$E$5="",D292='看板'!$E$5)),1,0),0)</f>
        <v>0</v>
      </c>
      <c r="N292" s="38" t="str">
        <f>IF(M292=1,COUNTIF(M$5:M292,1),"")</f>
        <v/>
      </c>
      <c r="O292" s="39" t="str">
        <f>IF(M292=1,SUMIF(M$5:M292,1,G$5:G292),"")</f>
        <v/>
      </c>
      <c r="P292" s="39" t="str">
        <f>IF(M292=1,MAX(0,MAX(O$5:O292)),"")</f>
        <v/>
      </c>
      <c r="Q292" s="40" t="str">
        <f>IF(M292=1,P292-O292,"")</f>
        <v/>
      </c>
      <c r="R292" s="38">
        <f>IF(M292=1,IF(G292&gt;0,R291+1,0),R291)</f>
        <v>0</v>
      </c>
      <c r="S292" s="38">
        <f>IF(M292=1,IF(G292&lt;0,S291+1,0),S291)</f>
        <v>0</v>
      </c>
      <c r="T292" s="36" t="str">
        <f>IF(M292&lt;&gt;1,"",IF(R291&gt;=3,"前面连赢 3 笔以上","前面连赢 "&amp;R291&amp;" 笔"))</f>
        <v/>
      </c>
      <c r="U292" s="40" t="str">
        <f>IF(AND(M292=1,ISNUMBER(H292)),H292-G292,"")</f>
        <v/>
      </c>
      <c r="V292" s="41" t="e">
        <f>IF(M292=1,O292,NA())</f>
        <v>#N/A</v>
      </c>
      <c r="W292" s="41" t="e">
        <f>IF(M292=1,-Q292,NA())</f>
        <v>#N/A</v>
      </c>
    </row>
    <row r="293">
      <c r="A293" s="17" t="n"/>
      <c r="B293" s="23" t="n"/>
      <c r="C293" s="25" t="n"/>
      <c r="D293" s="25" t="n"/>
      <c r="E293" s="25" t="n"/>
      <c r="F293" s="25" t="n"/>
      <c r="G293" s="35" t="n"/>
      <c r="H293" s="35" t="n"/>
      <c r="I293" s="25" t="n"/>
      <c r="J293" s="25" t="n"/>
      <c r="K293" s="36" t="str">
        <f>IF(ISNUMBER(B293),"周"&amp;CHOOSE(WEEKDAY(B293,2),"一","二","三","四","五","六","日"),"")</f>
        <v/>
      </c>
      <c r="L293" s="37" t="str">
        <f>IF(ISNUMBER(B293),DATE(YEAR(B293),MONTH(B293),1),"")</f>
        <v/>
      </c>
      <c r="M293" s="38">
        <f>IF(AND(ISNUMBER(B293),ISNUMBER(G293)),IF(AND(OR(NOT(ISNUMBER('看板'!$C$4)),B293&gt;='看板'!$C$4),OR(NOT(ISNUMBER('看板'!$E$4)),B293&lt;='看板'!$E$4),OR('看板'!$C$5="",C293='看板'!$C$5),OR('看板'!$E$5="",D293='看板'!$E$5)),1,0),0)</f>
        <v>0</v>
      </c>
      <c r="N293" s="38" t="str">
        <f>IF(M293=1,COUNTIF(M$5:M293,1),"")</f>
        <v/>
      </c>
      <c r="O293" s="39" t="str">
        <f>IF(M293=1,SUMIF(M$5:M293,1,G$5:G293),"")</f>
        <v/>
      </c>
      <c r="P293" s="39" t="str">
        <f>IF(M293=1,MAX(0,MAX(O$5:O293)),"")</f>
        <v/>
      </c>
      <c r="Q293" s="40" t="str">
        <f>IF(M293=1,P293-O293,"")</f>
        <v/>
      </c>
      <c r="R293" s="38">
        <f>IF(M293=1,IF(G293&gt;0,R292+1,0),R292)</f>
        <v>0</v>
      </c>
      <c r="S293" s="38">
        <f>IF(M293=1,IF(G293&lt;0,S292+1,0),S292)</f>
        <v>0</v>
      </c>
      <c r="T293" s="36" t="str">
        <f>IF(M293&lt;&gt;1,"",IF(R292&gt;=3,"前面连赢 3 笔以上","前面连赢 "&amp;R292&amp;" 笔"))</f>
        <v/>
      </c>
      <c r="U293" s="40" t="str">
        <f>IF(AND(M293=1,ISNUMBER(H293)),H293-G293,"")</f>
        <v/>
      </c>
      <c r="V293" s="41" t="e">
        <f>IF(M293=1,O293,NA())</f>
        <v>#N/A</v>
      </c>
      <c r="W293" s="41" t="e">
        <f>IF(M293=1,-Q293,NA())</f>
        <v>#N/A</v>
      </c>
    </row>
    <row r="294">
      <c r="A294" s="17" t="n"/>
      <c r="B294" s="23" t="n"/>
      <c r="C294" s="25" t="n"/>
      <c r="D294" s="25" t="n"/>
      <c r="E294" s="25" t="n"/>
      <c r="F294" s="25" t="n"/>
      <c r="G294" s="35" t="n"/>
      <c r="H294" s="35" t="n"/>
      <c r="I294" s="25" t="n"/>
      <c r="J294" s="25" t="n"/>
      <c r="K294" s="36" t="str">
        <f>IF(ISNUMBER(B294),"周"&amp;CHOOSE(WEEKDAY(B294,2),"一","二","三","四","五","六","日"),"")</f>
        <v/>
      </c>
      <c r="L294" s="37" t="str">
        <f>IF(ISNUMBER(B294),DATE(YEAR(B294),MONTH(B294),1),"")</f>
        <v/>
      </c>
      <c r="M294" s="38">
        <f>IF(AND(ISNUMBER(B294),ISNUMBER(G294)),IF(AND(OR(NOT(ISNUMBER('看板'!$C$4)),B294&gt;='看板'!$C$4),OR(NOT(ISNUMBER('看板'!$E$4)),B294&lt;='看板'!$E$4),OR('看板'!$C$5="",C294='看板'!$C$5),OR('看板'!$E$5="",D294='看板'!$E$5)),1,0),0)</f>
        <v>0</v>
      </c>
      <c r="N294" s="38" t="str">
        <f>IF(M294=1,COUNTIF(M$5:M294,1),"")</f>
        <v/>
      </c>
      <c r="O294" s="39" t="str">
        <f>IF(M294=1,SUMIF(M$5:M294,1,G$5:G294),"")</f>
        <v/>
      </c>
      <c r="P294" s="39" t="str">
        <f>IF(M294=1,MAX(0,MAX(O$5:O294)),"")</f>
        <v/>
      </c>
      <c r="Q294" s="40" t="str">
        <f>IF(M294=1,P294-O294,"")</f>
        <v/>
      </c>
      <c r="R294" s="38">
        <f>IF(M294=1,IF(G294&gt;0,R293+1,0),R293)</f>
        <v>0</v>
      </c>
      <c r="S294" s="38">
        <f>IF(M294=1,IF(G294&lt;0,S293+1,0),S293)</f>
        <v>0</v>
      </c>
      <c r="T294" s="36" t="str">
        <f>IF(M294&lt;&gt;1,"",IF(R293&gt;=3,"前面连赢 3 笔以上","前面连赢 "&amp;R293&amp;" 笔"))</f>
        <v/>
      </c>
      <c r="U294" s="40" t="str">
        <f>IF(AND(M294=1,ISNUMBER(H294)),H294-G294,"")</f>
        <v/>
      </c>
      <c r="V294" s="41" t="e">
        <f>IF(M294=1,O294,NA())</f>
        <v>#N/A</v>
      </c>
      <c r="W294" s="41" t="e">
        <f>IF(M294=1,-Q294,NA())</f>
        <v>#N/A</v>
      </c>
    </row>
    <row r="295">
      <c r="A295" s="17" t="n"/>
      <c r="B295" s="23" t="n"/>
      <c r="C295" s="25" t="n"/>
      <c r="D295" s="25" t="n"/>
      <c r="E295" s="25" t="n"/>
      <c r="F295" s="25" t="n"/>
      <c r="G295" s="35" t="n"/>
      <c r="H295" s="35" t="n"/>
      <c r="I295" s="25" t="n"/>
      <c r="J295" s="25" t="n"/>
      <c r="K295" s="36" t="str">
        <f>IF(ISNUMBER(B295),"周"&amp;CHOOSE(WEEKDAY(B295,2),"一","二","三","四","五","六","日"),"")</f>
        <v/>
      </c>
      <c r="L295" s="37" t="str">
        <f>IF(ISNUMBER(B295),DATE(YEAR(B295),MONTH(B295),1),"")</f>
        <v/>
      </c>
      <c r="M295" s="38">
        <f>IF(AND(ISNUMBER(B295),ISNUMBER(G295)),IF(AND(OR(NOT(ISNUMBER('看板'!$C$4)),B295&gt;='看板'!$C$4),OR(NOT(ISNUMBER('看板'!$E$4)),B295&lt;='看板'!$E$4),OR('看板'!$C$5="",C295='看板'!$C$5),OR('看板'!$E$5="",D295='看板'!$E$5)),1,0),0)</f>
        <v>0</v>
      </c>
      <c r="N295" s="38" t="str">
        <f>IF(M295=1,COUNTIF(M$5:M295,1),"")</f>
        <v/>
      </c>
      <c r="O295" s="39" t="str">
        <f>IF(M295=1,SUMIF(M$5:M295,1,G$5:G295),"")</f>
        <v/>
      </c>
      <c r="P295" s="39" t="str">
        <f>IF(M295=1,MAX(0,MAX(O$5:O295)),"")</f>
        <v/>
      </c>
      <c r="Q295" s="40" t="str">
        <f>IF(M295=1,P295-O295,"")</f>
        <v/>
      </c>
      <c r="R295" s="38">
        <f>IF(M295=1,IF(G295&gt;0,R294+1,0),R294)</f>
        <v>0</v>
      </c>
      <c r="S295" s="38">
        <f>IF(M295=1,IF(G295&lt;0,S294+1,0),S294)</f>
        <v>0</v>
      </c>
      <c r="T295" s="36" t="str">
        <f>IF(M295&lt;&gt;1,"",IF(R294&gt;=3,"前面连赢 3 笔以上","前面连赢 "&amp;R294&amp;" 笔"))</f>
        <v/>
      </c>
      <c r="U295" s="40" t="str">
        <f>IF(AND(M295=1,ISNUMBER(H295)),H295-G295,"")</f>
        <v/>
      </c>
      <c r="V295" s="41" t="e">
        <f>IF(M295=1,O295,NA())</f>
        <v>#N/A</v>
      </c>
      <c r="W295" s="41" t="e">
        <f>IF(M295=1,-Q295,NA())</f>
        <v>#N/A</v>
      </c>
    </row>
    <row r="296">
      <c r="A296" s="17" t="n"/>
      <c r="B296" s="23" t="n"/>
      <c r="C296" s="25" t="n"/>
      <c r="D296" s="25" t="n"/>
      <c r="E296" s="25" t="n"/>
      <c r="F296" s="25" t="n"/>
      <c r="G296" s="35" t="n"/>
      <c r="H296" s="35" t="n"/>
      <c r="I296" s="25" t="n"/>
      <c r="J296" s="25" t="n"/>
      <c r="K296" s="36" t="str">
        <f>IF(ISNUMBER(B296),"周"&amp;CHOOSE(WEEKDAY(B296,2),"一","二","三","四","五","六","日"),"")</f>
        <v/>
      </c>
      <c r="L296" s="37" t="str">
        <f>IF(ISNUMBER(B296),DATE(YEAR(B296),MONTH(B296),1),"")</f>
        <v/>
      </c>
      <c r="M296" s="38">
        <f>IF(AND(ISNUMBER(B296),ISNUMBER(G296)),IF(AND(OR(NOT(ISNUMBER('看板'!$C$4)),B296&gt;='看板'!$C$4),OR(NOT(ISNUMBER('看板'!$E$4)),B296&lt;='看板'!$E$4),OR('看板'!$C$5="",C296='看板'!$C$5),OR('看板'!$E$5="",D296='看板'!$E$5)),1,0),0)</f>
        <v>0</v>
      </c>
      <c r="N296" s="38" t="str">
        <f>IF(M296=1,COUNTIF(M$5:M296,1),"")</f>
        <v/>
      </c>
      <c r="O296" s="39" t="str">
        <f>IF(M296=1,SUMIF(M$5:M296,1,G$5:G296),"")</f>
        <v/>
      </c>
      <c r="P296" s="39" t="str">
        <f>IF(M296=1,MAX(0,MAX(O$5:O296)),"")</f>
        <v/>
      </c>
      <c r="Q296" s="40" t="str">
        <f>IF(M296=1,P296-O296,"")</f>
        <v/>
      </c>
      <c r="R296" s="38">
        <f>IF(M296=1,IF(G296&gt;0,R295+1,0),R295)</f>
        <v>0</v>
      </c>
      <c r="S296" s="38">
        <f>IF(M296=1,IF(G296&lt;0,S295+1,0),S295)</f>
        <v>0</v>
      </c>
      <c r="T296" s="36" t="str">
        <f>IF(M296&lt;&gt;1,"",IF(R295&gt;=3,"前面连赢 3 笔以上","前面连赢 "&amp;R295&amp;" 笔"))</f>
        <v/>
      </c>
      <c r="U296" s="40" t="str">
        <f>IF(AND(M296=1,ISNUMBER(H296)),H296-G296,"")</f>
        <v/>
      </c>
      <c r="V296" s="41" t="e">
        <f>IF(M296=1,O296,NA())</f>
        <v>#N/A</v>
      </c>
      <c r="W296" s="41" t="e">
        <f>IF(M296=1,-Q296,NA())</f>
        <v>#N/A</v>
      </c>
    </row>
    <row r="297">
      <c r="A297" s="17" t="n"/>
      <c r="B297" s="23" t="n"/>
      <c r="C297" s="25" t="n"/>
      <c r="D297" s="25" t="n"/>
      <c r="E297" s="25" t="n"/>
      <c r="F297" s="25" t="n"/>
      <c r="G297" s="35" t="n"/>
      <c r="H297" s="35" t="n"/>
      <c r="I297" s="25" t="n"/>
      <c r="J297" s="25" t="n"/>
      <c r="K297" s="36" t="str">
        <f>IF(ISNUMBER(B297),"周"&amp;CHOOSE(WEEKDAY(B297,2),"一","二","三","四","五","六","日"),"")</f>
        <v/>
      </c>
      <c r="L297" s="37" t="str">
        <f>IF(ISNUMBER(B297),DATE(YEAR(B297),MONTH(B297),1),"")</f>
        <v/>
      </c>
      <c r="M297" s="38">
        <f>IF(AND(ISNUMBER(B297),ISNUMBER(G297)),IF(AND(OR(NOT(ISNUMBER('看板'!$C$4)),B297&gt;='看板'!$C$4),OR(NOT(ISNUMBER('看板'!$E$4)),B297&lt;='看板'!$E$4),OR('看板'!$C$5="",C297='看板'!$C$5),OR('看板'!$E$5="",D297='看板'!$E$5)),1,0),0)</f>
        <v>0</v>
      </c>
      <c r="N297" s="38" t="str">
        <f>IF(M297=1,COUNTIF(M$5:M297,1),"")</f>
        <v/>
      </c>
      <c r="O297" s="39" t="str">
        <f>IF(M297=1,SUMIF(M$5:M297,1,G$5:G297),"")</f>
        <v/>
      </c>
      <c r="P297" s="39" t="str">
        <f>IF(M297=1,MAX(0,MAX(O$5:O297)),"")</f>
        <v/>
      </c>
      <c r="Q297" s="40" t="str">
        <f>IF(M297=1,P297-O297,"")</f>
        <v/>
      </c>
      <c r="R297" s="38">
        <f>IF(M297=1,IF(G297&gt;0,R296+1,0),R296)</f>
        <v>0</v>
      </c>
      <c r="S297" s="38">
        <f>IF(M297=1,IF(G297&lt;0,S296+1,0),S296)</f>
        <v>0</v>
      </c>
      <c r="T297" s="36" t="str">
        <f>IF(M297&lt;&gt;1,"",IF(R296&gt;=3,"前面连赢 3 笔以上","前面连赢 "&amp;R296&amp;" 笔"))</f>
        <v/>
      </c>
      <c r="U297" s="40" t="str">
        <f>IF(AND(M297=1,ISNUMBER(H297)),H297-G297,"")</f>
        <v/>
      </c>
      <c r="V297" s="41" t="e">
        <f>IF(M297=1,O297,NA())</f>
        <v>#N/A</v>
      </c>
      <c r="W297" s="41" t="e">
        <f>IF(M297=1,-Q297,NA())</f>
        <v>#N/A</v>
      </c>
    </row>
    <row r="298">
      <c r="A298" s="17" t="n"/>
      <c r="B298" s="23" t="n"/>
      <c r="C298" s="25" t="n"/>
      <c r="D298" s="25" t="n"/>
      <c r="E298" s="25" t="n"/>
      <c r="F298" s="25" t="n"/>
      <c r="G298" s="35" t="n"/>
      <c r="H298" s="35" t="n"/>
      <c r="I298" s="25" t="n"/>
      <c r="J298" s="25" t="n"/>
      <c r="K298" s="36" t="str">
        <f>IF(ISNUMBER(B298),"周"&amp;CHOOSE(WEEKDAY(B298,2),"一","二","三","四","五","六","日"),"")</f>
        <v/>
      </c>
      <c r="L298" s="37" t="str">
        <f>IF(ISNUMBER(B298),DATE(YEAR(B298),MONTH(B298),1),"")</f>
        <v/>
      </c>
      <c r="M298" s="38">
        <f>IF(AND(ISNUMBER(B298),ISNUMBER(G298)),IF(AND(OR(NOT(ISNUMBER('看板'!$C$4)),B298&gt;='看板'!$C$4),OR(NOT(ISNUMBER('看板'!$E$4)),B298&lt;='看板'!$E$4),OR('看板'!$C$5="",C298='看板'!$C$5),OR('看板'!$E$5="",D298='看板'!$E$5)),1,0),0)</f>
        <v>0</v>
      </c>
      <c r="N298" s="38" t="str">
        <f>IF(M298=1,COUNTIF(M$5:M298,1),"")</f>
        <v/>
      </c>
      <c r="O298" s="39" t="str">
        <f>IF(M298=1,SUMIF(M$5:M298,1,G$5:G298),"")</f>
        <v/>
      </c>
      <c r="P298" s="39" t="str">
        <f>IF(M298=1,MAX(0,MAX(O$5:O298)),"")</f>
        <v/>
      </c>
      <c r="Q298" s="40" t="str">
        <f>IF(M298=1,P298-O298,"")</f>
        <v/>
      </c>
      <c r="R298" s="38">
        <f>IF(M298=1,IF(G298&gt;0,R297+1,0),R297)</f>
        <v>0</v>
      </c>
      <c r="S298" s="38">
        <f>IF(M298=1,IF(G298&lt;0,S297+1,0),S297)</f>
        <v>0</v>
      </c>
      <c r="T298" s="36" t="str">
        <f>IF(M298&lt;&gt;1,"",IF(R297&gt;=3,"前面连赢 3 笔以上","前面连赢 "&amp;R297&amp;" 笔"))</f>
        <v/>
      </c>
      <c r="U298" s="40" t="str">
        <f>IF(AND(M298=1,ISNUMBER(H298)),H298-G298,"")</f>
        <v/>
      </c>
      <c r="V298" s="41" t="e">
        <f>IF(M298=1,O298,NA())</f>
        <v>#N/A</v>
      </c>
      <c r="W298" s="41" t="e">
        <f>IF(M298=1,-Q298,NA())</f>
        <v>#N/A</v>
      </c>
    </row>
    <row r="299">
      <c r="A299" s="17" t="n"/>
      <c r="B299" s="23" t="n"/>
      <c r="C299" s="25" t="n"/>
      <c r="D299" s="25" t="n"/>
      <c r="E299" s="25" t="n"/>
      <c r="F299" s="25" t="n"/>
      <c r="G299" s="35" t="n"/>
      <c r="H299" s="35" t="n"/>
      <c r="I299" s="25" t="n"/>
      <c r="J299" s="25" t="n"/>
      <c r="K299" s="36" t="str">
        <f>IF(ISNUMBER(B299),"周"&amp;CHOOSE(WEEKDAY(B299,2),"一","二","三","四","五","六","日"),"")</f>
        <v/>
      </c>
      <c r="L299" s="37" t="str">
        <f>IF(ISNUMBER(B299),DATE(YEAR(B299),MONTH(B299),1),"")</f>
        <v/>
      </c>
      <c r="M299" s="38">
        <f>IF(AND(ISNUMBER(B299),ISNUMBER(G299)),IF(AND(OR(NOT(ISNUMBER('看板'!$C$4)),B299&gt;='看板'!$C$4),OR(NOT(ISNUMBER('看板'!$E$4)),B299&lt;='看板'!$E$4),OR('看板'!$C$5="",C299='看板'!$C$5),OR('看板'!$E$5="",D299='看板'!$E$5)),1,0),0)</f>
        <v>0</v>
      </c>
      <c r="N299" s="38" t="str">
        <f>IF(M299=1,COUNTIF(M$5:M299,1),"")</f>
        <v/>
      </c>
      <c r="O299" s="39" t="str">
        <f>IF(M299=1,SUMIF(M$5:M299,1,G$5:G299),"")</f>
        <v/>
      </c>
      <c r="P299" s="39" t="str">
        <f>IF(M299=1,MAX(0,MAX(O$5:O299)),"")</f>
        <v/>
      </c>
      <c r="Q299" s="40" t="str">
        <f>IF(M299=1,P299-O299,"")</f>
        <v/>
      </c>
      <c r="R299" s="38">
        <f>IF(M299=1,IF(G299&gt;0,R298+1,0),R298)</f>
        <v>0</v>
      </c>
      <c r="S299" s="38">
        <f>IF(M299=1,IF(G299&lt;0,S298+1,0),S298)</f>
        <v>0</v>
      </c>
      <c r="T299" s="36" t="str">
        <f>IF(M299&lt;&gt;1,"",IF(R298&gt;=3,"前面连赢 3 笔以上","前面连赢 "&amp;R298&amp;" 笔"))</f>
        <v/>
      </c>
      <c r="U299" s="40" t="str">
        <f>IF(AND(M299=1,ISNUMBER(H299)),H299-G299,"")</f>
        <v/>
      </c>
      <c r="V299" s="41" t="e">
        <f>IF(M299=1,O299,NA())</f>
        <v>#N/A</v>
      </c>
      <c r="W299" s="41" t="e">
        <f>IF(M299=1,-Q299,NA())</f>
        <v>#N/A</v>
      </c>
    </row>
    <row r="300">
      <c r="A300" s="17" t="n"/>
      <c r="B300" s="23" t="n"/>
      <c r="C300" s="25" t="n"/>
      <c r="D300" s="25" t="n"/>
      <c r="E300" s="25" t="n"/>
      <c r="F300" s="25" t="n"/>
      <c r="G300" s="35" t="n"/>
      <c r="H300" s="35" t="n"/>
      <c r="I300" s="25" t="n"/>
      <c r="J300" s="25" t="n"/>
      <c r="K300" s="36" t="str">
        <f>IF(ISNUMBER(B300),"周"&amp;CHOOSE(WEEKDAY(B300,2),"一","二","三","四","五","六","日"),"")</f>
        <v/>
      </c>
      <c r="L300" s="37" t="str">
        <f>IF(ISNUMBER(B300),DATE(YEAR(B300),MONTH(B300),1),"")</f>
        <v/>
      </c>
      <c r="M300" s="38">
        <f>IF(AND(ISNUMBER(B300),ISNUMBER(G300)),IF(AND(OR(NOT(ISNUMBER('看板'!$C$4)),B300&gt;='看板'!$C$4),OR(NOT(ISNUMBER('看板'!$E$4)),B300&lt;='看板'!$E$4),OR('看板'!$C$5="",C300='看板'!$C$5),OR('看板'!$E$5="",D300='看板'!$E$5)),1,0),0)</f>
        <v>0</v>
      </c>
      <c r="N300" s="38" t="str">
        <f>IF(M300=1,COUNTIF(M$5:M300,1),"")</f>
        <v/>
      </c>
      <c r="O300" s="39" t="str">
        <f>IF(M300=1,SUMIF(M$5:M300,1,G$5:G300),"")</f>
        <v/>
      </c>
      <c r="P300" s="39" t="str">
        <f>IF(M300=1,MAX(0,MAX(O$5:O300)),"")</f>
        <v/>
      </c>
      <c r="Q300" s="40" t="str">
        <f>IF(M300=1,P300-O300,"")</f>
        <v/>
      </c>
      <c r="R300" s="38">
        <f>IF(M300=1,IF(G300&gt;0,R299+1,0),R299)</f>
        <v>0</v>
      </c>
      <c r="S300" s="38">
        <f>IF(M300=1,IF(G300&lt;0,S299+1,0),S299)</f>
        <v>0</v>
      </c>
      <c r="T300" s="36" t="str">
        <f>IF(M300&lt;&gt;1,"",IF(R299&gt;=3,"前面连赢 3 笔以上","前面连赢 "&amp;R299&amp;" 笔"))</f>
        <v/>
      </c>
      <c r="U300" s="40" t="str">
        <f>IF(AND(M300=1,ISNUMBER(H300)),H300-G300,"")</f>
        <v/>
      </c>
      <c r="V300" s="41" t="e">
        <f>IF(M300=1,O300,NA())</f>
        <v>#N/A</v>
      </c>
      <c r="W300" s="41" t="e">
        <f>IF(M300=1,-Q300,NA())</f>
        <v>#N/A</v>
      </c>
    </row>
    <row r="301">
      <c r="A301" s="17" t="n"/>
      <c r="B301" s="23" t="n"/>
      <c r="C301" s="25" t="n"/>
      <c r="D301" s="25" t="n"/>
      <c r="E301" s="25" t="n"/>
      <c r="F301" s="25" t="n"/>
      <c r="G301" s="35" t="n"/>
      <c r="H301" s="35" t="n"/>
      <c r="I301" s="25" t="n"/>
      <c r="J301" s="25" t="n"/>
      <c r="K301" s="36" t="str">
        <f>IF(ISNUMBER(B301),"周"&amp;CHOOSE(WEEKDAY(B301,2),"一","二","三","四","五","六","日"),"")</f>
        <v/>
      </c>
      <c r="L301" s="37" t="str">
        <f>IF(ISNUMBER(B301),DATE(YEAR(B301),MONTH(B301),1),"")</f>
        <v/>
      </c>
      <c r="M301" s="38">
        <f>IF(AND(ISNUMBER(B301),ISNUMBER(G301)),IF(AND(OR(NOT(ISNUMBER('看板'!$C$4)),B301&gt;='看板'!$C$4),OR(NOT(ISNUMBER('看板'!$E$4)),B301&lt;='看板'!$E$4),OR('看板'!$C$5="",C301='看板'!$C$5),OR('看板'!$E$5="",D301='看板'!$E$5)),1,0),0)</f>
        <v>0</v>
      </c>
      <c r="N301" s="38" t="str">
        <f>IF(M301=1,COUNTIF(M$5:M301,1),"")</f>
        <v/>
      </c>
      <c r="O301" s="39" t="str">
        <f>IF(M301=1,SUMIF(M$5:M301,1,G$5:G301),"")</f>
        <v/>
      </c>
      <c r="P301" s="39" t="str">
        <f>IF(M301=1,MAX(0,MAX(O$5:O301)),"")</f>
        <v/>
      </c>
      <c r="Q301" s="40" t="str">
        <f>IF(M301=1,P301-O301,"")</f>
        <v/>
      </c>
      <c r="R301" s="38">
        <f>IF(M301=1,IF(G301&gt;0,R300+1,0),R300)</f>
        <v>0</v>
      </c>
      <c r="S301" s="38">
        <f>IF(M301=1,IF(G301&lt;0,S300+1,0),S300)</f>
        <v>0</v>
      </c>
      <c r="T301" s="36" t="str">
        <f>IF(M301&lt;&gt;1,"",IF(R300&gt;=3,"前面连赢 3 笔以上","前面连赢 "&amp;R300&amp;" 笔"))</f>
        <v/>
      </c>
      <c r="U301" s="40" t="str">
        <f>IF(AND(M301=1,ISNUMBER(H301)),H301-G301,"")</f>
        <v/>
      </c>
      <c r="V301" s="41" t="e">
        <f>IF(M301=1,O301,NA())</f>
        <v>#N/A</v>
      </c>
      <c r="W301" s="41" t="e">
        <f>IF(M301=1,-Q301,NA())</f>
        <v>#N/A</v>
      </c>
    </row>
    <row r="302">
      <c r="A302" s="17" t="n"/>
      <c r="B302" s="23" t="n"/>
      <c r="C302" s="25" t="n"/>
      <c r="D302" s="25" t="n"/>
      <c r="E302" s="25" t="n"/>
      <c r="F302" s="25" t="n"/>
      <c r="G302" s="35" t="n"/>
      <c r="H302" s="35" t="n"/>
      <c r="I302" s="25" t="n"/>
      <c r="J302" s="25" t="n"/>
      <c r="K302" s="36" t="str">
        <f>IF(ISNUMBER(B302),"周"&amp;CHOOSE(WEEKDAY(B302,2),"一","二","三","四","五","六","日"),"")</f>
        <v/>
      </c>
      <c r="L302" s="37" t="str">
        <f>IF(ISNUMBER(B302),DATE(YEAR(B302),MONTH(B302),1),"")</f>
        <v/>
      </c>
      <c r="M302" s="38">
        <f>IF(AND(ISNUMBER(B302),ISNUMBER(G302)),IF(AND(OR(NOT(ISNUMBER('看板'!$C$4)),B302&gt;='看板'!$C$4),OR(NOT(ISNUMBER('看板'!$E$4)),B302&lt;='看板'!$E$4),OR('看板'!$C$5="",C302='看板'!$C$5),OR('看板'!$E$5="",D302='看板'!$E$5)),1,0),0)</f>
        <v>0</v>
      </c>
      <c r="N302" s="38" t="str">
        <f>IF(M302=1,COUNTIF(M$5:M302,1),"")</f>
        <v/>
      </c>
      <c r="O302" s="39" t="str">
        <f>IF(M302=1,SUMIF(M$5:M302,1,G$5:G302),"")</f>
        <v/>
      </c>
      <c r="P302" s="39" t="str">
        <f>IF(M302=1,MAX(0,MAX(O$5:O302)),"")</f>
        <v/>
      </c>
      <c r="Q302" s="40" t="str">
        <f>IF(M302=1,P302-O302,"")</f>
        <v/>
      </c>
      <c r="R302" s="38">
        <f>IF(M302=1,IF(G302&gt;0,R301+1,0),R301)</f>
        <v>0</v>
      </c>
      <c r="S302" s="38">
        <f>IF(M302=1,IF(G302&lt;0,S301+1,0),S301)</f>
        <v>0</v>
      </c>
      <c r="T302" s="36" t="str">
        <f>IF(M302&lt;&gt;1,"",IF(R301&gt;=3,"前面连赢 3 笔以上","前面连赢 "&amp;R301&amp;" 笔"))</f>
        <v/>
      </c>
      <c r="U302" s="40" t="str">
        <f>IF(AND(M302=1,ISNUMBER(H302)),H302-G302,"")</f>
        <v/>
      </c>
      <c r="V302" s="41" t="e">
        <f>IF(M302=1,O302,NA())</f>
        <v>#N/A</v>
      </c>
      <c r="W302" s="41" t="e">
        <f>IF(M302=1,-Q302,NA())</f>
        <v>#N/A</v>
      </c>
    </row>
    <row r="303">
      <c r="A303" s="17" t="n"/>
      <c r="B303" s="23" t="n"/>
      <c r="C303" s="25" t="n"/>
      <c r="D303" s="25" t="n"/>
      <c r="E303" s="25" t="n"/>
      <c r="F303" s="25" t="n"/>
      <c r="G303" s="35" t="n"/>
      <c r="H303" s="35" t="n"/>
      <c r="I303" s="25" t="n"/>
      <c r="J303" s="25" t="n"/>
      <c r="K303" s="36" t="str">
        <f>IF(ISNUMBER(B303),"周"&amp;CHOOSE(WEEKDAY(B303,2),"一","二","三","四","五","六","日"),"")</f>
        <v/>
      </c>
      <c r="L303" s="37" t="str">
        <f>IF(ISNUMBER(B303),DATE(YEAR(B303),MONTH(B303),1),"")</f>
        <v/>
      </c>
      <c r="M303" s="38">
        <f>IF(AND(ISNUMBER(B303),ISNUMBER(G303)),IF(AND(OR(NOT(ISNUMBER('看板'!$C$4)),B303&gt;='看板'!$C$4),OR(NOT(ISNUMBER('看板'!$E$4)),B303&lt;='看板'!$E$4),OR('看板'!$C$5="",C303='看板'!$C$5),OR('看板'!$E$5="",D303='看板'!$E$5)),1,0),0)</f>
        <v>0</v>
      </c>
      <c r="N303" s="38" t="str">
        <f>IF(M303=1,COUNTIF(M$5:M303,1),"")</f>
        <v/>
      </c>
      <c r="O303" s="39" t="str">
        <f>IF(M303=1,SUMIF(M$5:M303,1,G$5:G303),"")</f>
        <v/>
      </c>
      <c r="P303" s="39" t="str">
        <f>IF(M303=1,MAX(0,MAX(O$5:O303)),"")</f>
        <v/>
      </c>
      <c r="Q303" s="40" t="str">
        <f>IF(M303=1,P303-O303,"")</f>
        <v/>
      </c>
      <c r="R303" s="38">
        <f>IF(M303=1,IF(G303&gt;0,R302+1,0),R302)</f>
        <v>0</v>
      </c>
      <c r="S303" s="38">
        <f>IF(M303=1,IF(G303&lt;0,S302+1,0),S302)</f>
        <v>0</v>
      </c>
      <c r="T303" s="36" t="str">
        <f>IF(M303&lt;&gt;1,"",IF(R302&gt;=3,"前面连赢 3 笔以上","前面连赢 "&amp;R302&amp;" 笔"))</f>
        <v/>
      </c>
      <c r="U303" s="40" t="str">
        <f>IF(AND(M303=1,ISNUMBER(H303)),H303-G303,"")</f>
        <v/>
      </c>
      <c r="V303" s="41" t="e">
        <f>IF(M303=1,O303,NA())</f>
        <v>#N/A</v>
      </c>
      <c r="W303" s="41" t="e">
        <f>IF(M303=1,-Q303,NA())</f>
        <v>#N/A</v>
      </c>
    </row>
    <row r="304">
      <c r="A304" s="17" t="n"/>
      <c r="B304" s="23" t="n"/>
      <c r="C304" s="25" t="n"/>
      <c r="D304" s="25" t="n"/>
      <c r="E304" s="25" t="n"/>
      <c r="F304" s="25" t="n"/>
      <c r="G304" s="35" t="n"/>
      <c r="H304" s="35" t="n"/>
      <c r="I304" s="25" t="n"/>
      <c r="J304" s="25" t="n"/>
      <c r="K304" s="36" t="str">
        <f>IF(ISNUMBER(B304),"周"&amp;CHOOSE(WEEKDAY(B304,2),"一","二","三","四","五","六","日"),"")</f>
        <v/>
      </c>
      <c r="L304" s="37" t="str">
        <f>IF(ISNUMBER(B304),DATE(YEAR(B304),MONTH(B304),1),"")</f>
        <v/>
      </c>
      <c r="M304" s="38">
        <f>IF(AND(ISNUMBER(B304),ISNUMBER(G304)),IF(AND(OR(NOT(ISNUMBER('看板'!$C$4)),B304&gt;='看板'!$C$4),OR(NOT(ISNUMBER('看板'!$E$4)),B304&lt;='看板'!$E$4),OR('看板'!$C$5="",C304='看板'!$C$5),OR('看板'!$E$5="",D304='看板'!$E$5)),1,0),0)</f>
        <v>0</v>
      </c>
      <c r="N304" s="38" t="str">
        <f>IF(M304=1,COUNTIF(M$5:M304,1),"")</f>
        <v/>
      </c>
      <c r="O304" s="39" t="str">
        <f>IF(M304=1,SUMIF(M$5:M304,1,G$5:G304),"")</f>
        <v/>
      </c>
      <c r="P304" s="39" t="str">
        <f>IF(M304=1,MAX(0,MAX(O$5:O304)),"")</f>
        <v/>
      </c>
      <c r="Q304" s="40" t="str">
        <f>IF(M304=1,P304-O304,"")</f>
        <v/>
      </c>
      <c r="R304" s="38">
        <f>IF(M304=1,IF(G304&gt;0,R303+1,0),R303)</f>
        <v>0</v>
      </c>
      <c r="S304" s="38">
        <f>IF(M304=1,IF(G304&lt;0,S303+1,0),S303)</f>
        <v>0</v>
      </c>
      <c r="T304" s="36" t="str">
        <f>IF(M304&lt;&gt;1,"",IF(R303&gt;=3,"前面连赢 3 笔以上","前面连赢 "&amp;R303&amp;" 笔"))</f>
        <v/>
      </c>
      <c r="U304" s="40" t="str">
        <f>IF(AND(M304=1,ISNUMBER(H304)),H304-G304,"")</f>
        <v/>
      </c>
      <c r="V304" s="41" t="e">
        <f>IF(M304=1,O304,NA())</f>
        <v>#N/A</v>
      </c>
      <c r="W304" s="41" t="e">
        <f>IF(M304=1,-Q304,NA())</f>
        <v>#N/A</v>
      </c>
    </row>
    <row r="305">
      <c r="A305" s="17" t="n"/>
      <c r="B305" s="23" t="n"/>
      <c r="C305" s="25" t="n"/>
      <c r="D305" s="25" t="n"/>
      <c r="E305" s="25" t="n"/>
      <c r="F305" s="25" t="n"/>
      <c r="G305" s="35" t="n"/>
      <c r="H305" s="35" t="n"/>
      <c r="I305" s="25" t="n"/>
      <c r="J305" s="25" t="n"/>
      <c r="K305" s="36" t="str">
        <f>IF(ISNUMBER(B305),"周"&amp;CHOOSE(WEEKDAY(B305,2),"一","二","三","四","五","六","日"),"")</f>
        <v/>
      </c>
      <c r="L305" s="37" t="str">
        <f>IF(ISNUMBER(B305),DATE(YEAR(B305),MONTH(B305),1),"")</f>
        <v/>
      </c>
      <c r="M305" s="38">
        <f>IF(AND(ISNUMBER(B305),ISNUMBER(G305)),IF(AND(OR(NOT(ISNUMBER('看板'!$C$4)),B305&gt;='看板'!$C$4),OR(NOT(ISNUMBER('看板'!$E$4)),B305&lt;='看板'!$E$4),OR('看板'!$C$5="",C305='看板'!$C$5),OR('看板'!$E$5="",D305='看板'!$E$5)),1,0),0)</f>
        <v>0</v>
      </c>
      <c r="N305" s="38" t="str">
        <f>IF(M305=1,COUNTIF(M$5:M305,1),"")</f>
        <v/>
      </c>
      <c r="O305" s="39" t="str">
        <f>IF(M305=1,SUMIF(M$5:M305,1,G$5:G305),"")</f>
        <v/>
      </c>
      <c r="P305" s="39" t="str">
        <f>IF(M305=1,MAX(0,MAX(O$5:O305)),"")</f>
        <v/>
      </c>
      <c r="Q305" s="40" t="str">
        <f>IF(M305=1,P305-O305,"")</f>
        <v/>
      </c>
      <c r="R305" s="38">
        <f>IF(M305=1,IF(G305&gt;0,R304+1,0),R304)</f>
        <v>0</v>
      </c>
      <c r="S305" s="38">
        <f>IF(M305=1,IF(G305&lt;0,S304+1,0),S304)</f>
        <v>0</v>
      </c>
      <c r="T305" s="36" t="str">
        <f>IF(M305&lt;&gt;1,"",IF(R304&gt;=3,"前面连赢 3 笔以上","前面连赢 "&amp;R304&amp;" 笔"))</f>
        <v/>
      </c>
      <c r="U305" s="40" t="str">
        <f>IF(AND(M305=1,ISNUMBER(H305)),H305-G305,"")</f>
        <v/>
      </c>
      <c r="V305" s="41" t="e">
        <f>IF(M305=1,O305,NA())</f>
        <v>#N/A</v>
      </c>
      <c r="W305" s="41" t="e">
        <f>IF(M305=1,-Q305,NA())</f>
        <v>#N/A</v>
      </c>
    </row>
    <row r="306">
      <c r="A306" s="17" t="n"/>
      <c r="B306" s="23" t="n"/>
      <c r="C306" s="25" t="n"/>
      <c r="D306" s="25" t="n"/>
      <c r="E306" s="25" t="n"/>
      <c r="F306" s="25" t="n"/>
      <c r="G306" s="35" t="n"/>
      <c r="H306" s="35" t="n"/>
      <c r="I306" s="25" t="n"/>
      <c r="J306" s="25" t="n"/>
      <c r="K306" s="36" t="str">
        <f>IF(ISNUMBER(B306),"周"&amp;CHOOSE(WEEKDAY(B306,2),"一","二","三","四","五","六","日"),"")</f>
        <v/>
      </c>
      <c r="L306" s="37" t="str">
        <f>IF(ISNUMBER(B306),DATE(YEAR(B306),MONTH(B306),1),"")</f>
        <v/>
      </c>
      <c r="M306" s="38">
        <f>IF(AND(ISNUMBER(B306),ISNUMBER(G306)),IF(AND(OR(NOT(ISNUMBER('看板'!$C$4)),B306&gt;='看板'!$C$4),OR(NOT(ISNUMBER('看板'!$E$4)),B306&lt;='看板'!$E$4),OR('看板'!$C$5="",C306='看板'!$C$5),OR('看板'!$E$5="",D306='看板'!$E$5)),1,0),0)</f>
        <v>0</v>
      </c>
      <c r="N306" s="38" t="str">
        <f>IF(M306=1,COUNTIF(M$5:M306,1),"")</f>
        <v/>
      </c>
      <c r="O306" s="39" t="str">
        <f>IF(M306=1,SUMIF(M$5:M306,1,G$5:G306),"")</f>
        <v/>
      </c>
      <c r="P306" s="39" t="str">
        <f>IF(M306=1,MAX(0,MAX(O$5:O306)),"")</f>
        <v/>
      </c>
      <c r="Q306" s="40" t="str">
        <f>IF(M306=1,P306-O306,"")</f>
        <v/>
      </c>
      <c r="R306" s="38">
        <f>IF(M306=1,IF(G306&gt;0,R305+1,0),R305)</f>
        <v>0</v>
      </c>
      <c r="S306" s="38">
        <f>IF(M306=1,IF(G306&lt;0,S305+1,0),S305)</f>
        <v>0</v>
      </c>
      <c r="T306" s="36" t="str">
        <f>IF(M306&lt;&gt;1,"",IF(R305&gt;=3,"前面连赢 3 笔以上","前面连赢 "&amp;R305&amp;" 笔"))</f>
        <v/>
      </c>
      <c r="U306" s="40" t="str">
        <f>IF(AND(M306=1,ISNUMBER(H306)),H306-G306,"")</f>
        <v/>
      </c>
      <c r="V306" s="41" t="e">
        <f>IF(M306=1,O306,NA())</f>
        <v>#N/A</v>
      </c>
      <c r="W306" s="41" t="e">
        <f>IF(M306=1,-Q306,NA())</f>
        <v>#N/A</v>
      </c>
    </row>
    <row r="307">
      <c r="A307" s="17" t="n"/>
      <c r="B307" s="23" t="n"/>
      <c r="C307" s="25" t="n"/>
      <c r="D307" s="25" t="n"/>
      <c r="E307" s="25" t="n"/>
      <c r="F307" s="25" t="n"/>
      <c r="G307" s="35" t="n"/>
      <c r="H307" s="35" t="n"/>
      <c r="I307" s="25" t="n"/>
      <c r="J307" s="25" t="n"/>
      <c r="K307" s="36" t="str">
        <f>IF(ISNUMBER(B307),"周"&amp;CHOOSE(WEEKDAY(B307,2),"一","二","三","四","五","六","日"),"")</f>
        <v/>
      </c>
      <c r="L307" s="37" t="str">
        <f>IF(ISNUMBER(B307),DATE(YEAR(B307),MONTH(B307),1),"")</f>
        <v/>
      </c>
      <c r="M307" s="38">
        <f>IF(AND(ISNUMBER(B307),ISNUMBER(G307)),IF(AND(OR(NOT(ISNUMBER('看板'!$C$4)),B307&gt;='看板'!$C$4),OR(NOT(ISNUMBER('看板'!$E$4)),B307&lt;='看板'!$E$4),OR('看板'!$C$5="",C307='看板'!$C$5),OR('看板'!$E$5="",D307='看板'!$E$5)),1,0),0)</f>
        <v>0</v>
      </c>
      <c r="N307" s="38" t="str">
        <f>IF(M307=1,COUNTIF(M$5:M307,1),"")</f>
        <v/>
      </c>
      <c r="O307" s="39" t="str">
        <f>IF(M307=1,SUMIF(M$5:M307,1,G$5:G307),"")</f>
        <v/>
      </c>
      <c r="P307" s="39" t="str">
        <f>IF(M307=1,MAX(0,MAX(O$5:O307)),"")</f>
        <v/>
      </c>
      <c r="Q307" s="40" t="str">
        <f>IF(M307=1,P307-O307,"")</f>
        <v/>
      </c>
      <c r="R307" s="38">
        <f>IF(M307=1,IF(G307&gt;0,R306+1,0),R306)</f>
        <v>0</v>
      </c>
      <c r="S307" s="38">
        <f>IF(M307=1,IF(G307&lt;0,S306+1,0),S306)</f>
        <v>0</v>
      </c>
      <c r="T307" s="36" t="str">
        <f>IF(M307&lt;&gt;1,"",IF(R306&gt;=3,"前面连赢 3 笔以上","前面连赢 "&amp;R306&amp;" 笔"))</f>
        <v/>
      </c>
      <c r="U307" s="40" t="str">
        <f>IF(AND(M307=1,ISNUMBER(H307)),H307-G307,"")</f>
        <v/>
      </c>
      <c r="V307" s="41" t="e">
        <f>IF(M307=1,O307,NA())</f>
        <v>#N/A</v>
      </c>
      <c r="W307" s="41" t="e">
        <f>IF(M307=1,-Q307,NA())</f>
        <v>#N/A</v>
      </c>
    </row>
    <row r="308">
      <c r="A308" s="17" t="n"/>
      <c r="B308" s="23" t="n"/>
      <c r="C308" s="25" t="n"/>
      <c r="D308" s="25" t="n"/>
      <c r="E308" s="25" t="n"/>
      <c r="F308" s="25" t="n"/>
      <c r="G308" s="35" t="n"/>
      <c r="H308" s="35" t="n"/>
      <c r="I308" s="25" t="n"/>
      <c r="J308" s="25" t="n"/>
      <c r="K308" s="36" t="str">
        <f>IF(ISNUMBER(B308),"周"&amp;CHOOSE(WEEKDAY(B308,2),"一","二","三","四","五","六","日"),"")</f>
        <v/>
      </c>
      <c r="L308" s="37" t="str">
        <f>IF(ISNUMBER(B308),DATE(YEAR(B308),MONTH(B308),1),"")</f>
        <v/>
      </c>
      <c r="M308" s="38">
        <f>IF(AND(ISNUMBER(B308),ISNUMBER(G308)),IF(AND(OR(NOT(ISNUMBER('看板'!$C$4)),B308&gt;='看板'!$C$4),OR(NOT(ISNUMBER('看板'!$E$4)),B308&lt;='看板'!$E$4),OR('看板'!$C$5="",C308='看板'!$C$5),OR('看板'!$E$5="",D308='看板'!$E$5)),1,0),0)</f>
        <v>0</v>
      </c>
      <c r="N308" s="38" t="str">
        <f>IF(M308=1,COUNTIF(M$5:M308,1),"")</f>
        <v/>
      </c>
      <c r="O308" s="39" t="str">
        <f>IF(M308=1,SUMIF(M$5:M308,1,G$5:G308),"")</f>
        <v/>
      </c>
      <c r="P308" s="39" t="str">
        <f>IF(M308=1,MAX(0,MAX(O$5:O308)),"")</f>
        <v/>
      </c>
      <c r="Q308" s="40" t="str">
        <f>IF(M308=1,P308-O308,"")</f>
        <v/>
      </c>
      <c r="R308" s="38">
        <f>IF(M308=1,IF(G308&gt;0,R307+1,0),R307)</f>
        <v>0</v>
      </c>
      <c r="S308" s="38">
        <f>IF(M308=1,IF(G308&lt;0,S307+1,0),S307)</f>
        <v>0</v>
      </c>
      <c r="T308" s="36" t="str">
        <f>IF(M308&lt;&gt;1,"",IF(R307&gt;=3,"前面连赢 3 笔以上","前面连赢 "&amp;R307&amp;" 笔"))</f>
        <v/>
      </c>
      <c r="U308" s="40" t="str">
        <f>IF(AND(M308=1,ISNUMBER(H308)),H308-G308,"")</f>
        <v/>
      </c>
      <c r="V308" s="41" t="e">
        <f>IF(M308=1,O308,NA())</f>
        <v>#N/A</v>
      </c>
      <c r="W308" s="41" t="e">
        <f>IF(M308=1,-Q308,NA())</f>
        <v>#N/A</v>
      </c>
    </row>
    <row r="309">
      <c r="A309" s="17" t="n"/>
      <c r="B309" s="23" t="n"/>
      <c r="C309" s="25" t="n"/>
      <c r="D309" s="25" t="n"/>
      <c r="E309" s="25" t="n"/>
      <c r="F309" s="25" t="n"/>
      <c r="G309" s="35" t="n"/>
      <c r="H309" s="35" t="n"/>
      <c r="I309" s="25" t="n"/>
      <c r="J309" s="25" t="n"/>
      <c r="K309" s="36" t="str">
        <f>IF(ISNUMBER(B309),"周"&amp;CHOOSE(WEEKDAY(B309,2),"一","二","三","四","五","六","日"),"")</f>
        <v/>
      </c>
      <c r="L309" s="37" t="str">
        <f>IF(ISNUMBER(B309),DATE(YEAR(B309),MONTH(B309),1),"")</f>
        <v/>
      </c>
      <c r="M309" s="38">
        <f>IF(AND(ISNUMBER(B309),ISNUMBER(G309)),IF(AND(OR(NOT(ISNUMBER('看板'!$C$4)),B309&gt;='看板'!$C$4),OR(NOT(ISNUMBER('看板'!$E$4)),B309&lt;='看板'!$E$4),OR('看板'!$C$5="",C309='看板'!$C$5),OR('看板'!$E$5="",D309='看板'!$E$5)),1,0),0)</f>
        <v>0</v>
      </c>
      <c r="N309" s="38" t="str">
        <f>IF(M309=1,COUNTIF(M$5:M309,1),"")</f>
        <v/>
      </c>
      <c r="O309" s="39" t="str">
        <f>IF(M309=1,SUMIF(M$5:M309,1,G$5:G309),"")</f>
        <v/>
      </c>
      <c r="P309" s="39" t="str">
        <f>IF(M309=1,MAX(0,MAX(O$5:O309)),"")</f>
        <v/>
      </c>
      <c r="Q309" s="40" t="str">
        <f>IF(M309=1,P309-O309,"")</f>
        <v/>
      </c>
      <c r="R309" s="38">
        <f>IF(M309=1,IF(G309&gt;0,R308+1,0),R308)</f>
        <v>0</v>
      </c>
      <c r="S309" s="38">
        <f>IF(M309=1,IF(G309&lt;0,S308+1,0),S308)</f>
        <v>0</v>
      </c>
      <c r="T309" s="36" t="str">
        <f>IF(M309&lt;&gt;1,"",IF(R308&gt;=3,"前面连赢 3 笔以上","前面连赢 "&amp;R308&amp;" 笔"))</f>
        <v/>
      </c>
      <c r="U309" s="40" t="str">
        <f>IF(AND(M309=1,ISNUMBER(H309)),H309-G309,"")</f>
        <v/>
      </c>
      <c r="V309" s="41" t="e">
        <f>IF(M309=1,O309,NA())</f>
        <v>#N/A</v>
      </c>
      <c r="W309" s="41" t="e">
        <f>IF(M309=1,-Q309,NA())</f>
        <v>#N/A</v>
      </c>
    </row>
    <row r="310">
      <c r="A310" s="17" t="n"/>
      <c r="B310" s="23" t="n"/>
      <c r="C310" s="25" t="n"/>
      <c r="D310" s="25" t="n"/>
      <c r="E310" s="25" t="n"/>
      <c r="F310" s="25" t="n"/>
      <c r="G310" s="35" t="n"/>
      <c r="H310" s="35" t="n"/>
      <c r="I310" s="25" t="n"/>
      <c r="J310" s="25" t="n"/>
      <c r="K310" s="36" t="str">
        <f>IF(ISNUMBER(B310),"周"&amp;CHOOSE(WEEKDAY(B310,2),"一","二","三","四","五","六","日"),"")</f>
        <v/>
      </c>
      <c r="L310" s="37" t="str">
        <f>IF(ISNUMBER(B310),DATE(YEAR(B310),MONTH(B310),1),"")</f>
        <v/>
      </c>
      <c r="M310" s="38">
        <f>IF(AND(ISNUMBER(B310),ISNUMBER(G310)),IF(AND(OR(NOT(ISNUMBER('看板'!$C$4)),B310&gt;='看板'!$C$4),OR(NOT(ISNUMBER('看板'!$E$4)),B310&lt;='看板'!$E$4),OR('看板'!$C$5="",C310='看板'!$C$5),OR('看板'!$E$5="",D310='看板'!$E$5)),1,0),0)</f>
        <v>0</v>
      </c>
      <c r="N310" s="38" t="str">
        <f>IF(M310=1,COUNTIF(M$5:M310,1),"")</f>
        <v/>
      </c>
      <c r="O310" s="39" t="str">
        <f>IF(M310=1,SUMIF(M$5:M310,1,G$5:G310),"")</f>
        <v/>
      </c>
      <c r="P310" s="39" t="str">
        <f>IF(M310=1,MAX(0,MAX(O$5:O310)),"")</f>
        <v/>
      </c>
      <c r="Q310" s="40" t="str">
        <f>IF(M310=1,P310-O310,"")</f>
        <v/>
      </c>
      <c r="R310" s="38">
        <f>IF(M310=1,IF(G310&gt;0,R309+1,0),R309)</f>
        <v>0</v>
      </c>
      <c r="S310" s="38">
        <f>IF(M310=1,IF(G310&lt;0,S309+1,0),S309)</f>
        <v>0</v>
      </c>
      <c r="T310" s="36" t="str">
        <f>IF(M310&lt;&gt;1,"",IF(R309&gt;=3,"前面连赢 3 笔以上","前面连赢 "&amp;R309&amp;" 笔"))</f>
        <v/>
      </c>
      <c r="U310" s="40" t="str">
        <f>IF(AND(M310=1,ISNUMBER(H310)),H310-G310,"")</f>
        <v/>
      </c>
      <c r="V310" s="41" t="e">
        <f>IF(M310=1,O310,NA())</f>
        <v>#N/A</v>
      </c>
      <c r="W310" s="41" t="e">
        <f>IF(M310=1,-Q310,NA())</f>
        <v>#N/A</v>
      </c>
    </row>
    <row r="311">
      <c r="A311" s="17" t="n"/>
      <c r="B311" s="23" t="n"/>
      <c r="C311" s="25" t="n"/>
      <c r="D311" s="25" t="n"/>
      <c r="E311" s="25" t="n"/>
      <c r="F311" s="25" t="n"/>
      <c r="G311" s="35" t="n"/>
      <c r="H311" s="35" t="n"/>
      <c r="I311" s="25" t="n"/>
      <c r="J311" s="25" t="n"/>
      <c r="K311" s="36" t="str">
        <f>IF(ISNUMBER(B311),"周"&amp;CHOOSE(WEEKDAY(B311,2),"一","二","三","四","五","六","日"),"")</f>
        <v/>
      </c>
      <c r="L311" s="37" t="str">
        <f>IF(ISNUMBER(B311),DATE(YEAR(B311),MONTH(B311),1),"")</f>
        <v/>
      </c>
      <c r="M311" s="38">
        <f>IF(AND(ISNUMBER(B311),ISNUMBER(G311)),IF(AND(OR(NOT(ISNUMBER('看板'!$C$4)),B311&gt;='看板'!$C$4),OR(NOT(ISNUMBER('看板'!$E$4)),B311&lt;='看板'!$E$4),OR('看板'!$C$5="",C311='看板'!$C$5),OR('看板'!$E$5="",D311='看板'!$E$5)),1,0),0)</f>
        <v>0</v>
      </c>
      <c r="N311" s="38" t="str">
        <f>IF(M311=1,COUNTIF(M$5:M311,1),"")</f>
        <v/>
      </c>
      <c r="O311" s="39" t="str">
        <f>IF(M311=1,SUMIF(M$5:M311,1,G$5:G311),"")</f>
        <v/>
      </c>
      <c r="P311" s="39" t="str">
        <f>IF(M311=1,MAX(0,MAX(O$5:O311)),"")</f>
        <v/>
      </c>
      <c r="Q311" s="40" t="str">
        <f>IF(M311=1,P311-O311,"")</f>
        <v/>
      </c>
      <c r="R311" s="38">
        <f>IF(M311=1,IF(G311&gt;0,R310+1,0),R310)</f>
        <v>0</v>
      </c>
      <c r="S311" s="38">
        <f>IF(M311=1,IF(G311&lt;0,S310+1,0),S310)</f>
        <v>0</v>
      </c>
      <c r="T311" s="36" t="str">
        <f>IF(M311&lt;&gt;1,"",IF(R310&gt;=3,"前面连赢 3 笔以上","前面连赢 "&amp;R310&amp;" 笔"))</f>
        <v/>
      </c>
      <c r="U311" s="40" t="str">
        <f>IF(AND(M311=1,ISNUMBER(H311)),H311-G311,"")</f>
        <v/>
      </c>
      <c r="V311" s="41" t="e">
        <f>IF(M311=1,O311,NA())</f>
        <v>#N/A</v>
      </c>
      <c r="W311" s="41" t="e">
        <f>IF(M311=1,-Q311,NA())</f>
        <v>#N/A</v>
      </c>
    </row>
    <row r="312">
      <c r="A312" s="17" t="n"/>
      <c r="B312" s="23" t="n"/>
      <c r="C312" s="25" t="n"/>
      <c r="D312" s="25" t="n"/>
      <c r="E312" s="25" t="n"/>
      <c r="F312" s="25" t="n"/>
      <c r="G312" s="35" t="n"/>
      <c r="H312" s="35" t="n"/>
      <c r="I312" s="25" t="n"/>
      <c r="J312" s="25" t="n"/>
      <c r="K312" s="36" t="str">
        <f>IF(ISNUMBER(B312),"周"&amp;CHOOSE(WEEKDAY(B312,2),"一","二","三","四","五","六","日"),"")</f>
        <v/>
      </c>
      <c r="L312" s="37" t="str">
        <f>IF(ISNUMBER(B312),DATE(YEAR(B312),MONTH(B312),1),"")</f>
        <v/>
      </c>
      <c r="M312" s="38">
        <f>IF(AND(ISNUMBER(B312),ISNUMBER(G312)),IF(AND(OR(NOT(ISNUMBER('看板'!$C$4)),B312&gt;='看板'!$C$4),OR(NOT(ISNUMBER('看板'!$E$4)),B312&lt;='看板'!$E$4),OR('看板'!$C$5="",C312='看板'!$C$5),OR('看板'!$E$5="",D312='看板'!$E$5)),1,0),0)</f>
        <v>0</v>
      </c>
      <c r="N312" s="38" t="str">
        <f>IF(M312=1,COUNTIF(M$5:M312,1),"")</f>
        <v/>
      </c>
      <c r="O312" s="39" t="str">
        <f>IF(M312=1,SUMIF(M$5:M312,1,G$5:G312),"")</f>
        <v/>
      </c>
      <c r="P312" s="39" t="str">
        <f>IF(M312=1,MAX(0,MAX(O$5:O312)),"")</f>
        <v/>
      </c>
      <c r="Q312" s="40" t="str">
        <f>IF(M312=1,P312-O312,"")</f>
        <v/>
      </c>
      <c r="R312" s="38">
        <f>IF(M312=1,IF(G312&gt;0,R311+1,0),R311)</f>
        <v>0</v>
      </c>
      <c r="S312" s="38">
        <f>IF(M312=1,IF(G312&lt;0,S311+1,0),S311)</f>
        <v>0</v>
      </c>
      <c r="T312" s="36" t="str">
        <f>IF(M312&lt;&gt;1,"",IF(R311&gt;=3,"前面连赢 3 笔以上","前面连赢 "&amp;R311&amp;" 笔"))</f>
        <v/>
      </c>
      <c r="U312" s="40" t="str">
        <f>IF(AND(M312=1,ISNUMBER(H312)),H312-G312,"")</f>
        <v/>
      </c>
      <c r="V312" s="41" t="e">
        <f>IF(M312=1,O312,NA())</f>
        <v>#N/A</v>
      </c>
      <c r="W312" s="41" t="e">
        <f>IF(M312=1,-Q312,NA())</f>
        <v>#N/A</v>
      </c>
    </row>
    <row r="313">
      <c r="A313" s="17" t="n"/>
      <c r="B313" s="23" t="n"/>
      <c r="C313" s="25" t="n"/>
      <c r="D313" s="25" t="n"/>
      <c r="E313" s="25" t="n"/>
      <c r="F313" s="25" t="n"/>
      <c r="G313" s="35" t="n"/>
      <c r="H313" s="35" t="n"/>
      <c r="I313" s="25" t="n"/>
      <c r="J313" s="25" t="n"/>
      <c r="K313" s="36" t="str">
        <f>IF(ISNUMBER(B313),"周"&amp;CHOOSE(WEEKDAY(B313,2),"一","二","三","四","五","六","日"),"")</f>
        <v/>
      </c>
      <c r="L313" s="37" t="str">
        <f>IF(ISNUMBER(B313),DATE(YEAR(B313),MONTH(B313),1),"")</f>
        <v/>
      </c>
      <c r="M313" s="38">
        <f>IF(AND(ISNUMBER(B313),ISNUMBER(G313)),IF(AND(OR(NOT(ISNUMBER('看板'!$C$4)),B313&gt;='看板'!$C$4),OR(NOT(ISNUMBER('看板'!$E$4)),B313&lt;='看板'!$E$4),OR('看板'!$C$5="",C313='看板'!$C$5),OR('看板'!$E$5="",D313='看板'!$E$5)),1,0),0)</f>
        <v>0</v>
      </c>
      <c r="N313" s="38" t="str">
        <f>IF(M313=1,COUNTIF(M$5:M313,1),"")</f>
        <v/>
      </c>
      <c r="O313" s="39" t="str">
        <f>IF(M313=1,SUMIF(M$5:M313,1,G$5:G313),"")</f>
        <v/>
      </c>
      <c r="P313" s="39" t="str">
        <f>IF(M313=1,MAX(0,MAX(O$5:O313)),"")</f>
        <v/>
      </c>
      <c r="Q313" s="40" t="str">
        <f>IF(M313=1,P313-O313,"")</f>
        <v/>
      </c>
      <c r="R313" s="38">
        <f>IF(M313=1,IF(G313&gt;0,R312+1,0),R312)</f>
        <v>0</v>
      </c>
      <c r="S313" s="38">
        <f>IF(M313=1,IF(G313&lt;0,S312+1,0),S312)</f>
        <v>0</v>
      </c>
      <c r="T313" s="36" t="str">
        <f>IF(M313&lt;&gt;1,"",IF(R312&gt;=3,"前面连赢 3 笔以上","前面连赢 "&amp;R312&amp;" 笔"))</f>
        <v/>
      </c>
      <c r="U313" s="40" t="str">
        <f>IF(AND(M313=1,ISNUMBER(H313)),H313-G313,"")</f>
        <v/>
      </c>
      <c r="V313" s="41" t="e">
        <f>IF(M313=1,O313,NA())</f>
        <v>#N/A</v>
      </c>
      <c r="W313" s="41" t="e">
        <f>IF(M313=1,-Q313,NA())</f>
        <v>#N/A</v>
      </c>
    </row>
    <row r="314">
      <c r="A314" s="17" t="n"/>
      <c r="B314" s="23" t="n"/>
      <c r="C314" s="25" t="n"/>
      <c r="D314" s="25" t="n"/>
      <c r="E314" s="25" t="n"/>
      <c r="F314" s="25" t="n"/>
      <c r="G314" s="35" t="n"/>
      <c r="H314" s="35" t="n"/>
      <c r="I314" s="25" t="n"/>
      <c r="J314" s="25" t="n"/>
      <c r="K314" s="36" t="str">
        <f>IF(ISNUMBER(B314),"周"&amp;CHOOSE(WEEKDAY(B314,2),"一","二","三","四","五","六","日"),"")</f>
        <v/>
      </c>
      <c r="L314" s="37" t="str">
        <f>IF(ISNUMBER(B314),DATE(YEAR(B314),MONTH(B314),1),"")</f>
        <v/>
      </c>
      <c r="M314" s="38">
        <f>IF(AND(ISNUMBER(B314),ISNUMBER(G314)),IF(AND(OR(NOT(ISNUMBER('看板'!$C$4)),B314&gt;='看板'!$C$4),OR(NOT(ISNUMBER('看板'!$E$4)),B314&lt;='看板'!$E$4),OR('看板'!$C$5="",C314='看板'!$C$5),OR('看板'!$E$5="",D314='看板'!$E$5)),1,0),0)</f>
        <v>0</v>
      </c>
      <c r="N314" s="38" t="str">
        <f>IF(M314=1,COUNTIF(M$5:M314,1),"")</f>
        <v/>
      </c>
      <c r="O314" s="39" t="str">
        <f>IF(M314=1,SUMIF(M$5:M314,1,G$5:G314),"")</f>
        <v/>
      </c>
      <c r="P314" s="39" t="str">
        <f>IF(M314=1,MAX(0,MAX(O$5:O314)),"")</f>
        <v/>
      </c>
      <c r="Q314" s="40" t="str">
        <f>IF(M314=1,P314-O314,"")</f>
        <v/>
      </c>
      <c r="R314" s="38">
        <f>IF(M314=1,IF(G314&gt;0,R313+1,0),R313)</f>
        <v>0</v>
      </c>
      <c r="S314" s="38">
        <f>IF(M314=1,IF(G314&lt;0,S313+1,0),S313)</f>
        <v>0</v>
      </c>
      <c r="T314" s="36" t="str">
        <f>IF(M314&lt;&gt;1,"",IF(R313&gt;=3,"前面连赢 3 笔以上","前面连赢 "&amp;R313&amp;" 笔"))</f>
        <v/>
      </c>
      <c r="U314" s="40" t="str">
        <f>IF(AND(M314=1,ISNUMBER(H314)),H314-G314,"")</f>
        <v/>
      </c>
      <c r="V314" s="41" t="e">
        <f>IF(M314=1,O314,NA())</f>
        <v>#N/A</v>
      </c>
      <c r="W314" s="41" t="e">
        <f>IF(M314=1,-Q314,NA())</f>
        <v>#N/A</v>
      </c>
    </row>
    <row r="315">
      <c r="A315" s="17" t="n"/>
      <c r="B315" s="23" t="n"/>
      <c r="C315" s="25" t="n"/>
      <c r="D315" s="25" t="n"/>
      <c r="E315" s="25" t="n"/>
      <c r="F315" s="25" t="n"/>
      <c r="G315" s="35" t="n"/>
      <c r="H315" s="35" t="n"/>
      <c r="I315" s="25" t="n"/>
      <c r="J315" s="25" t="n"/>
      <c r="K315" s="36" t="str">
        <f>IF(ISNUMBER(B315),"周"&amp;CHOOSE(WEEKDAY(B315,2),"一","二","三","四","五","六","日"),"")</f>
        <v/>
      </c>
      <c r="L315" s="37" t="str">
        <f>IF(ISNUMBER(B315),DATE(YEAR(B315),MONTH(B315),1),"")</f>
        <v/>
      </c>
      <c r="M315" s="38">
        <f>IF(AND(ISNUMBER(B315),ISNUMBER(G315)),IF(AND(OR(NOT(ISNUMBER('看板'!$C$4)),B315&gt;='看板'!$C$4),OR(NOT(ISNUMBER('看板'!$E$4)),B315&lt;='看板'!$E$4),OR('看板'!$C$5="",C315='看板'!$C$5),OR('看板'!$E$5="",D315='看板'!$E$5)),1,0),0)</f>
        <v>0</v>
      </c>
      <c r="N315" s="38" t="str">
        <f>IF(M315=1,COUNTIF(M$5:M315,1),"")</f>
        <v/>
      </c>
      <c r="O315" s="39" t="str">
        <f>IF(M315=1,SUMIF(M$5:M315,1,G$5:G315),"")</f>
        <v/>
      </c>
      <c r="P315" s="39" t="str">
        <f>IF(M315=1,MAX(0,MAX(O$5:O315)),"")</f>
        <v/>
      </c>
      <c r="Q315" s="40" t="str">
        <f>IF(M315=1,P315-O315,"")</f>
        <v/>
      </c>
      <c r="R315" s="38">
        <f>IF(M315=1,IF(G315&gt;0,R314+1,0),R314)</f>
        <v>0</v>
      </c>
      <c r="S315" s="38">
        <f>IF(M315=1,IF(G315&lt;0,S314+1,0),S314)</f>
        <v>0</v>
      </c>
      <c r="T315" s="36" t="str">
        <f>IF(M315&lt;&gt;1,"",IF(R314&gt;=3,"前面连赢 3 笔以上","前面连赢 "&amp;R314&amp;" 笔"))</f>
        <v/>
      </c>
      <c r="U315" s="40" t="str">
        <f>IF(AND(M315=1,ISNUMBER(H315)),H315-G315,"")</f>
        <v/>
      </c>
      <c r="V315" s="41" t="e">
        <f>IF(M315=1,O315,NA())</f>
        <v>#N/A</v>
      </c>
      <c r="W315" s="41" t="e">
        <f>IF(M315=1,-Q315,NA())</f>
        <v>#N/A</v>
      </c>
    </row>
    <row r="316">
      <c r="A316" s="17" t="n"/>
      <c r="B316" s="23" t="n"/>
      <c r="C316" s="25" t="n"/>
      <c r="D316" s="25" t="n"/>
      <c r="E316" s="25" t="n"/>
      <c r="F316" s="25" t="n"/>
      <c r="G316" s="35" t="n"/>
      <c r="H316" s="35" t="n"/>
      <c r="I316" s="25" t="n"/>
      <c r="J316" s="25" t="n"/>
      <c r="K316" s="36" t="str">
        <f>IF(ISNUMBER(B316),"周"&amp;CHOOSE(WEEKDAY(B316,2),"一","二","三","四","五","六","日"),"")</f>
        <v/>
      </c>
      <c r="L316" s="37" t="str">
        <f>IF(ISNUMBER(B316),DATE(YEAR(B316),MONTH(B316),1),"")</f>
        <v/>
      </c>
      <c r="M316" s="38">
        <f>IF(AND(ISNUMBER(B316),ISNUMBER(G316)),IF(AND(OR(NOT(ISNUMBER('看板'!$C$4)),B316&gt;='看板'!$C$4),OR(NOT(ISNUMBER('看板'!$E$4)),B316&lt;='看板'!$E$4),OR('看板'!$C$5="",C316='看板'!$C$5),OR('看板'!$E$5="",D316='看板'!$E$5)),1,0),0)</f>
        <v>0</v>
      </c>
      <c r="N316" s="38" t="str">
        <f>IF(M316=1,COUNTIF(M$5:M316,1),"")</f>
        <v/>
      </c>
      <c r="O316" s="39" t="str">
        <f>IF(M316=1,SUMIF(M$5:M316,1,G$5:G316),"")</f>
        <v/>
      </c>
      <c r="P316" s="39" t="str">
        <f>IF(M316=1,MAX(0,MAX(O$5:O316)),"")</f>
        <v/>
      </c>
      <c r="Q316" s="40" t="str">
        <f>IF(M316=1,P316-O316,"")</f>
        <v/>
      </c>
      <c r="R316" s="38">
        <f>IF(M316=1,IF(G316&gt;0,R315+1,0),R315)</f>
        <v>0</v>
      </c>
      <c r="S316" s="38">
        <f>IF(M316=1,IF(G316&lt;0,S315+1,0),S315)</f>
        <v>0</v>
      </c>
      <c r="T316" s="36" t="str">
        <f>IF(M316&lt;&gt;1,"",IF(R315&gt;=3,"前面连赢 3 笔以上","前面连赢 "&amp;R315&amp;" 笔"))</f>
        <v/>
      </c>
      <c r="U316" s="40" t="str">
        <f>IF(AND(M316=1,ISNUMBER(H316)),H316-G316,"")</f>
        <v/>
      </c>
      <c r="V316" s="41" t="e">
        <f>IF(M316=1,O316,NA())</f>
        <v>#N/A</v>
      </c>
      <c r="W316" s="41" t="e">
        <f>IF(M316=1,-Q316,NA())</f>
        <v>#N/A</v>
      </c>
    </row>
    <row r="317">
      <c r="A317" s="17" t="n"/>
      <c r="B317" s="23" t="n"/>
      <c r="C317" s="25" t="n"/>
      <c r="D317" s="25" t="n"/>
      <c r="E317" s="25" t="n"/>
      <c r="F317" s="25" t="n"/>
      <c r="G317" s="35" t="n"/>
      <c r="H317" s="35" t="n"/>
      <c r="I317" s="25" t="n"/>
      <c r="J317" s="25" t="n"/>
      <c r="K317" s="36" t="str">
        <f>IF(ISNUMBER(B317),"周"&amp;CHOOSE(WEEKDAY(B317,2),"一","二","三","四","五","六","日"),"")</f>
        <v/>
      </c>
      <c r="L317" s="37" t="str">
        <f>IF(ISNUMBER(B317),DATE(YEAR(B317),MONTH(B317),1),"")</f>
        <v/>
      </c>
      <c r="M317" s="38">
        <f>IF(AND(ISNUMBER(B317),ISNUMBER(G317)),IF(AND(OR(NOT(ISNUMBER('看板'!$C$4)),B317&gt;='看板'!$C$4),OR(NOT(ISNUMBER('看板'!$E$4)),B317&lt;='看板'!$E$4),OR('看板'!$C$5="",C317='看板'!$C$5),OR('看板'!$E$5="",D317='看板'!$E$5)),1,0),0)</f>
        <v>0</v>
      </c>
      <c r="N317" s="38" t="str">
        <f>IF(M317=1,COUNTIF(M$5:M317,1),"")</f>
        <v/>
      </c>
      <c r="O317" s="39" t="str">
        <f>IF(M317=1,SUMIF(M$5:M317,1,G$5:G317),"")</f>
        <v/>
      </c>
      <c r="P317" s="39" t="str">
        <f>IF(M317=1,MAX(0,MAX(O$5:O317)),"")</f>
        <v/>
      </c>
      <c r="Q317" s="40" t="str">
        <f>IF(M317=1,P317-O317,"")</f>
        <v/>
      </c>
      <c r="R317" s="38">
        <f>IF(M317=1,IF(G317&gt;0,R316+1,0),R316)</f>
        <v>0</v>
      </c>
      <c r="S317" s="38">
        <f>IF(M317=1,IF(G317&lt;0,S316+1,0),S316)</f>
        <v>0</v>
      </c>
      <c r="T317" s="36" t="str">
        <f>IF(M317&lt;&gt;1,"",IF(R316&gt;=3,"前面连赢 3 笔以上","前面连赢 "&amp;R316&amp;" 笔"))</f>
        <v/>
      </c>
      <c r="U317" s="40" t="str">
        <f>IF(AND(M317=1,ISNUMBER(H317)),H317-G317,"")</f>
        <v/>
      </c>
      <c r="V317" s="41" t="e">
        <f>IF(M317=1,O317,NA())</f>
        <v>#N/A</v>
      </c>
      <c r="W317" s="41" t="e">
        <f>IF(M317=1,-Q317,NA())</f>
        <v>#N/A</v>
      </c>
    </row>
    <row r="318">
      <c r="A318" s="17" t="n"/>
      <c r="B318" s="23" t="n"/>
      <c r="C318" s="25" t="n"/>
      <c r="D318" s="25" t="n"/>
      <c r="E318" s="25" t="n"/>
      <c r="F318" s="25" t="n"/>
      <c r="G318" s="35" t="n"/>
      <c r="H318" s="35" t="n"/>
      <c r="I318" s="25" t="n"/>
      <c r="J318" s="25" t="n"/>
      <c r="K318" s="36" t="str">
        <f>IF(ISNUMBER(B318),"周"&amp;CHOOSE(WEEKDAY(B318,2),"一","二","三","四","五","六","日"),"")</f>
        <v/>
      </c>
      <c r="L318" s="37" t="str">
        <f>IF(ISNUMBER(B318),DATE(YEAR(B318),MONTH(B318),1),"")</f>
        <v/>
      </c>
      <c r="M318" s="38">
        <f>IF(AND(ISNUMBER(B318),ISNUMBER(G318)),IF(AND(OR(NOT(ISNUMBER('看板'!$C$4)),B318&gt;='看板'!$C$4),OR(NOT(ISNUMBER('看板'!$E$4)),B318&lt;='看板'!$E$4),OR('看板'!$C$5="",C318='看板'!$C$5),OR('看板'!$E$5="",D318='看板'!$E$5)),1,0),0)</f>
        <v>0</v>
      </c>
      <c r="N318" s="38" t="str">
        <f>IF(M318=1,COUNTIF(M$5:M318,1),"")</f>
        <v/>
      </c>
      <c r="O318" s="39" t="str">
        <f>IF(M318=1,SUMIF(M$5:M318,1,G$5:G318),"")</f>
        <v/>
      </c>
      <c r="P318" s="39" t="str">
        <f>IF(M318=1,MAX(0,MAX(O$5:O318)),"")</f>
        <v/>
      </c>
      <c r="Q318" s="40" t="str">
        <f>IF(M318=1,P318-O318,"")</f>
        <v/>
      </c>
      <c r="R318" s="38">
        <f>IF(M318=1,IF(G318&gt;0,R317+1,0),R317)</f>
        <v>0</v>
      </c>
      <c r="S318" s="38">
        <f>IF(M318=1,IF(G318&lt;0,S317+1,0),S317)</f>
        <v>0</v>
      </c>
      <c r="T318" s="36" t="str">
        <f>IF(M318&lt;&gt;1,"",IF(R317&gt;=3,"前面连赢 3 笔以上","前面连赢 "&amp;R317&amp;" 笔"))</f>
        <v/>
      </c>
      <c r="U318" s="40" t="str">
        <f>IF(AND(M318=1,ISNUMBER(H318)),H318-G318,"")</f>
        <v/>
      </c>
      <c r="V318" s="41" t="e">
        <f>IF(M318=1,O318,NA())</f>
        <v>#N/A</v>
      </c>
      <c r="W318" s="41" t="e">
        <f>IF(M318=1,-Q318,NA())</f>
        <v>#N/A</v>
      </c>
    </row>
    <row r="319">
      <c r="A319" s="17" t="n"/>
      <c r="B319" s="23" t="n"/>
      <c r="C319" s="25" t="n"/>
      <c r="D319" s="25" t="n"/>
      <c r="E319" s="25" t="n"/>
      <c r="F319" s="25" t="n"/>
      <c r="G319" s="35" t="n"/>
      <c r="H319" s="35" t="n"/>
      <c r="I319" s="25" t="n"/>
      <c r="J319" s="25" t="n"/>
      <c r="K319" s="36" t="str">
        <f>IF(ISNUMBER(B319),"周"&amp;CHOOSE(WEEKDAY(B319,2),"一","二","三","四","五","六","日"),"")</f>
        <v/>
      </c>
      <c r="L319" s="37" t="str">
        <f>IF(ISNUMBER(B319),DATE(YEAR(B319),MONTH(B319),1),"")</f>
        <v/>
      </c>
      <c r="M319" s="38">
        <f>IF(AND(ISNUMBER(B319),ISNUMBER(G319)),IF(AND(OR(NOT(ISNUMBER('看板'!$C$4)),B319&gt;='看板'!$C$4),OR(NOT(ISNUMBER('看板'!$E$4)),B319&lt;='看板'!$E$4),OR('看板'!$C$5="",C319='看板'!$C$5),OR('看板'!$E$5="",D319='看板'!$E$5)),1,0),0)</f>
        <v>0</v>
      </c>
      <c r="N319" s="38" t="str">
        <f>IF(M319=1,COUNTIF(M$5:M319,1),"")</f>
        <v/>
      </c>
      <c r="O319" s="39" t="str">
        <f>IF(M319=1,SUMIF(M$5:M319,1,G$5:G319),"")</f>
        <v/>
      </c>
      <c r="P319" s="39" t="str">
        <f>IF(M319=1,MAX(0,MAX(O$5:O319)),"")</f>
        <v/>
      </c>
      <c r="Q319" s="40" t="str">
        <f>IF(M319=1,P319-O319,"")</f>
        <v/>
      </c>
      <c r="R319" s="38">
        <f>IF(M319=1,IF(G319&gt;0,R318+1,0),R318)</f>
        <v>0</v>
      </c>
      <c r="S319" s="38">
        <f>IF(M319=1,IF(G319&lt;0,S318+1,0),S318)</f>
        <v>0</v>
      </c>
      <c r="T319" s="36" t="str">
        <f>IF(M319&lt;&gt;1,"",IF(R318&gt;=3,"前面连赢 3 笔以上","前面连赢 "&amp;R318&amp;" 笔"))</f>
        <v/>
      </c>
      <c r="U319" s="40" t="str">
        <f>IF(AND(M319=1,ISNUMBER(H319)),H319-G319,"")</f>
        <v/>
      </c>
      <c r="V319" s="41" t="e">
        <f>IF(M319=1,O319,NA())</f>
        <v>#N/A</v>
      </c>
      <c r="W319" s="41" t="e">
        <f>IF(M319=1,-Q319,NA())</f>
        <v>#N/A</v>
      </c>
    </row>
    <row r="320">
      <c r="A320" s="17" t="n"/>
      <c r="B320" s="23" t="n"/>
      <c r="C320" s="25" t="n"/>
      <c r="D320" s="25" t="n"/>
      <c r="E320" s="25" t="n"/>
      <c r="F320" s="25" t="n"/>
      <c r="G320" s="35" t="n"/>
      <c r="H320" s="35" t="n"/>
      <c r="I320" s="25" t="n"/>
      <c r="J320" s="25" t="n"/>
      <c r="K320" s="36" t="str">
        <f>IF(ISNUMBER(B320),"周"&amp;CHOOSE(WEEKDAY(B320,2),"一","二","三","四","五","六","日"),"")</f>
        <v/>
      </c>
      <c r="L320" s="37" t="str">
        <f>IF(ISNUMBER(B320),DATE(YEAR(B320),MONTH(B320),1),"")</f>
        <v/>
      </c>
      <c r="M320" s="38">
        <f>IF(AND(ISNUMBER(B320),ISNUMBER(G320)),IF(AND(OR(NOT(ISNUMBER('看板'!$C$4)),B320&gt;='看板'!$C$4),OR(NOT(ISNUMBER('看板'!$E$4)),B320&lt;='看板'!$E$4),OR('看板'!$C$5="",C320='看板'!$C$5),OR('看板'!$E$5="",D320='看板'!$E$5)),1,0),0)</f>
        <v>0</v>
      </c>
      <c r="N320" s="38" t="str">
        <f>IF(M320=1,COUNTIF(M$5:M320,1),"")</f>
        <v/>
      </c>
      <c r="O320" s="39" t="str">
        <f>IF(M320=1,SUMIF(M$5:M320,1,G$5:G320),"")</f>
        <v/>
      </c>
      <c r="P320" s="39" t="str">
        <f>IF(M320=1,MAX(0,MAX(O$5:O320)),"")</f>
        <v/>
      </c>
      <c r="Q320" s="40" t="str">
        <f>IF(M320=1,P320-O320,"")</f>
        <v/>
      </c>
      <c r="R320" s="38">
        <f>IF(M320=1,IF(G320&gt;0,R319+1,0),R319)</f>
        <v>0</v>
      </c>
      <c r="S320" s="38">
        <f>IF(M320=1,IF(G320&lt;0,S319+1,0),S319)</f>
        <v>0</v>
      </c>
      <c r="T320" s="36" t="str">
        <f>IF(M320&lt;&gt;1,"",IF(R319&gt;=3,"前面连赢 3 笔以上","前面连赢 "&amp;R319&amp;" 笔"))</f>
        <v/>
      </c>
      <c r="U320" s="40" t="str">
        <f>IF(AND(M320=1,ISNUMBER(H320)),H320-G320,"")</f>
        <v/>
      </c>
      <c r="V320" s="41" t="e">
        <f>IF(M320=1,O320,NA())</f>
        <v>#N/A</v>
      </c>
      <c r="W320" s="41" t="e">
        <f>IF(M320=1,-Q320,NA())</f>
        <v>#N/A</v>
      </c>
    </row>
    <row r="321">
      <c r="A321" s="17" t="n"/>
      <c r="B321" s="23" t="n"/>
      <c r="C321" s="25" t="n"/>
      <c r="D321" s="25" t="n"/>
      <c r="E321" s="25" t="n"/>
      <c r="F321" s="25" t="n"/>
      <c r="G321" s="35" t="n"/>
      <c r="H321" s="35" t="n"/>
      <c r="I321" s="25" t="n"/>
      <c r="J321" s="25" t="n"/>
      <c r="K321" s="36" t="str">
        <f>IF(ISNUMBER(B321),"周"&amp;CHOOSE(WEEKDAY(B321,2),"一","二","三","四","五","六","日"),"")</f>
        <v/>
      </c>
      <c r="L321" s="37" t="str">
        <f>IF(ISNUMBER(B321),DATE(YEAR(B321),MONTH(B321),1),"")</f>
        <v/>
      </c>
      <c r="M321" s="38">
        <f>IF(AND(ISNUMBER(B321),ISNUMBER(G321)),IF(AND(OR(NOT(ISNUMBER('看板'!$C$4)),B321&gt;='看板'!$C$4),OR(NOT(ISNUMBER('看板'!$E$4)),B321&lt;='看板'!$E$4),OR('看板'!$C$5="",C321='看板'!$C$5),OR('看板'!$E$5="",D321='看板'!$E$5)),1,0),0)</f>
        <v>0</v>
      </c>
      <c r="N321" s="38" t="str">
        <f>IF(M321=1,COUNTIF(M$5:M321,1),"")</f>
        <v/>
      </c>
      <c r="O321" s="39" t="str">
        <f>IF(M321=1,SUMIF(M$5:M321,1,G$5:G321),"")</f>
        <v/>
      </c>
      <c r="P321" s="39" t="str">
        <f>IF(M321=1,MAX(0,MAX(O$5:O321)),"")</f>
        <v/>
      </c>
      <c r="Q321" s="40" t="str">
        <f>IF(M321=1,P321-O321,"")</f>
        <v/>
      </c>
      <c r="R321" s="38">
        <f>IF(M321=1,IF(G321&gt;0,R320+1,0),R320)</f>
        <v>0</v>
      </c>
      <c r="S321" s="38">
        <f>IF(M321=1,IF(G321&lt;0,S320+1,0),S320)</f>
        <v>0</v>
      </c>
      <c r="T321" s="36" t="str">
        <f>IF(M321&lt;&gt;1,"",IF(R320&gt;=3,"前面连赢 3 笔以上","前面连赢 "&amp;R320&amp;" 笔"))</f>
        <v/>
      </c>
      <c r="U321" s="40" t="str">
        <f>IF(AND(M321=1,ISNUMBER(H321)),H321-G321,"")</f>
        <v/>
      </c>
      <c r="V321" s="41" t="e">
        <f>IF(M321=1,O321,NA())</f>
        <v>#N/A</v>
      </c>
      <c r="W321" s="41" t="e">
        <f>IF(M321=1,-Q321,NA())</f>
        <v>#N/A</v>
      </c>
    </row>
    <row r="322">
      <c r="A322" s="17" t="n"/>
      <c r="B322" s="23" t="n"/>
      <c r="C322" s="25" t="n"/>
      <c r="D322" s="25" t="n"/>
      <c r="E322" s="25" t="n"/>
      <c r="F322" s="25" t="n"/>
      <c r="G322" s="35" t="n"/>
      <c r="H322" s="35" t="n"/>
      <c r="I322" s="25" t="n"/>
      <c r="J322" s="25" t="n"/>
      <c r="K322" s="36" t="str">
        <f>IF(ISNUMBER(B322),"周"&amp;CHOOSE(WEEKDAY(B322,2),"一","二","三","四","五","六","日"),"")</f>
        <v/>
      </c>
      <c r="L322" s="37" t="str">
        <f>IF(ISNUMBER(B322),DATE(YEAR(B322),MONTH(B322),1),"")</f>
        <v/>
      </c>
      <c r="M322" s="38">
        <f>IF(AND(ISNUMBER(B322),ISNUMBER(G322)),IF(AND(OR(NOT(ISNUMBER('看板'!$C$4)),B322&gt;='看板'!$C$4),OR(NOT(ISNUMBER('看板'!$E$4)),B322&lt;='看板'!$E$4),OR('看板'!$C$5="",C322='看板'!$C$5),OR('看板'!$E$5="",D322='看板'!$E$5)),1,0),0)</f>
        <v>0</v>
      </c>
      <c r="N322" s="38" t="str">
        <f>IF(M322=1,COUNTIF(M$5:M322,1),"")</f>
        <v/>
      </c>
      <c r="O322" s="39" t="str">
        <f>IF(M322=1,SUMIF(M$5:M322,1,G$5:G322),"")</f>
        <v/>
      </c>
      <c r="P322" s="39" t="str">
        <f>IF(M322=1,MAX(0,MAX(O$5:O322)),"")</f>
        <v/>
      </c>
      <c r="Q322" s="40" t="str">
        <f>IF(M322=1,P322-O322,"")</f>
        <v/>
      </c>
      <c r="R322" s="38">
        <f>IF(M322=1,IF(G322&gt;0,R321+1,0),R321)</f>
        <v>0</v>
      </c>
      <c r="S322" s="38">
        <f>IF(M322=1,IF(G322&lt;0,S321+1,0),S321)</f>
        <v>0</v>
      </c>
      <c r="T322" s="36" t="str">
        <f>IF(M322&lt;&gt;1,"",IF(R321&gt;=3,"前面连赢 3 笔以上","前面连赢 "&amp;R321&amp;" 笔"))</f>
        <v/>
      </c>
      <c r="U322" s="40" t="str">
        <f>IF(AND(M322=1,ISNUMBER(H322)),H322-G322,"")</f>
        <v/>
      </c>
      <c r="V322" s="41" t="e">
        <f>IF(M322=1,O322,NA())</f>
        <v>#N/A</v>
      </c>
      <c r="W322" s="41" t="e">
        <f>IF(M322=1,-Q322,NA())</f>
        <v>#N/A</v>
      </c>
    </row>
    <row r="323">
      <c r="A323" s="17" t="n"/>
      <c r="B323" s="23" t="n"/>
      <c r="C323" s="25" t="n"/>
      <c r="D323" s="25" t="n"/>
      <c r="E323" s="25" t="n"/>
      <c r="F323" s="25" t="n"/>
      <c r="G323" s="35" t="n"/>
      <c r="H323" s="35" t="n"/>
      <c r="I323" s="25" t="n"/>
      <c r="J323" s="25" t="n"/>
      <c r="K323" s="36" t="str">
        <f>IF(ISNUMBER(B323),"周"&amp;CHOOSE(WEEKDAY(B323,2),"一","二","三","四","五","六","日"),"")</f>
        <v/>
      </c>
      <c r="L323" s="37" t="str">
        <f>IF(ISNUMBER(B323),DATE(YEAR(B323),MONTH(B323),1),"")</f>
        <v/>
      </c>
      <c r="M323" s="38">
        <f>IF(AND(ISNUMBER(B323),ISNUMBER(G323)),IF(AND(OR(NOT(ISNUMBER('看板'!$C$4)),B323&gt;='看板'!$C$4),OR(NOT(ISNUMBER('看板'!$E$4)),B323&lt;='看板'!$E$4),OR('看板'!$C$5="",C323='看板'!$C$5),OR('看板'!$E$5="",D323='看板'!$E$5)),1,0),0)</f>
        <v>0</v>
      </c>
      <c r="N323" s="38" t="str">
        <f>IF(M323=1,COUNTIF(M$5:M323,1),"")</f>
        <v/>
      </c>
      <c r="O323" s="39" t="str">
        <f>IF(M323=1,SUMIF(M$5:M323,1,G$5:G323),"")</f>
        <v/>
      </c>
      <c r="P323" s="39" t="str">
        <f>IF(M323=1,MAX(0,MAX(O$5:O323)),"")</f>
        <v/>
      </c>
      <c r="Q323" s="40" t="str">
        <f>IF(M323=1,P323-O323,"")</f>
        <v/>
      </c>
      <c r="R323" s="38">
        <f>IF(M323=1,IF(G323&gt;0,R322+1,0),R322)</f>
        <v>0</v>
      </c>
      <c r="S323" s="38">
        <f>IF(M323=1,IF(G323&lt;0,S322+1,0),S322)</f>
        <v>0</v>
      </c>
      <c r="T323" s="36" t="str">
        <f>IF(M323&lt;&gt;1,"",IF(R322&gt;=3,"前面连赢 3 笔以上","前面连赢 "&amp;R322&amp;" 笔"))</f>
        <v/>
      </c>
      <c r="U323" s="40" t="str">
        <f>IF(AND(M323=1,ISNUMBER(H323)),H323-G323,"")</f>
        <v/>
      </c>
      <c r="V323" s="41" t="e">
        <f>IF(M323=1,O323,NA())</f>
        <v>#N/A</v>
      </c>
      <c r="W323" s="41" t="e">
        <f>IF(M323=1,-Q323,NA())</f>
        <v>#N/A</v>
      </c>
    </row>
    <row r="324">
      <c r="A324" s="17" t="n"/>
      <c r="B324" s="23" t="n"/>
      <c r="C324" s="25" t="n"/>
      <c r="D324" s="25" t="n"/>
      <c r="E324" s="25" t="n"/>
      <c r="F324" s="25" t="n"/>
      <c r="G324" s="35" t="n"/>
      <c r="H324" s="35" t="n"/>
      <c r="I324" s="25" t="n"/>
      <c r="J324" s="25" t="n"/>
      <c r="K324" s="36" t="str">
        <f>IF(ISNUMBER(B324),"周"&amp;CHOOSE(WEEKDAY(B324,2),"一","二","三","四","五","六","日"),"")</f>
        <v/>
      </c>
      <c r="L324" s="37" t="str">
        <f>IF(ISNUMBER(B324),DATE(YEAR(B324),MONTH(B324),1),"")</f>
        <v/>
      </c>
      <c r="M324" s="38">
        <f>IF(AND(ISNUMBER(B324),ISNUMBER(G324)),IF(AND(OR(NOT(ISNUMBER('看板'!$C$4)),B324&gt;='看板'!$C$4),OR(NOT(ISNUMBER('看板'!$E$4)),B324&lt;='看板'!$E$4),OR('看板'!$C$5="",C324='看板'!$C$5),OR('看板'!$E$5="",D324='看板'!$E$5)),1,0),0)</f>
        <v>0</v>
      </c>
      <c r="N324" s="38" t="str">
        <f>IF(M324=1,COUNTIF(M$5:M324,1),"")</f>
        <v/>
      </c>
      <c r="O324" s="39" t="str">
        <f>IF(M324=1,SUMIF(M$5:M324,1,G$5:G324),"")</f>
        <v/>
      </c>
      <c r="P324" s="39" t="str">
        <f>IF(M324=1,MAX(0,MAX(O$5:O324)),"")</f>
        <v/>
      </c>
      <c r="Q324" s="40" t="str">
        <f>IF(M324=1,P324-O324,"")</f>
        <v/>
      </c>
      <c r="R324" s="38">
        <f>IF(M324=1,IF(G324&gt;0,R323+1,0),R323)</f>
        <v>0</v>
      </c>
      <c r="S324" s="38">
        <f>IF(M324=1,IF(G324&lt;0,S323+1,0),S323)</f>
        <v>0</v>
      </c>
      <c r="T324" s="36" t="str">
        <f>IF(M324&lt;&gt;1,"",IF(R323&gt;=3,"前面连赢 3 笔以上","前面连赢 "&amp;R323&amp;" 笔"))</f>
        <v/>
      </c>
      <c r="U324" s="40" t="str">
        <f>IF(AND(M324=1,ISNUMBER(H324)),H324-G324,"")</f>
        <v/>
      </c>
      <c r="V324" s="41" t="e">
        <f>IF(M324=1,O324,NA())</f>
        <v>#N/A</v>
      </c>
      <c r="W324" s="41" t="e">
        <f>IF(M324=1,-Q324,NA())</f>
        <v>#N/A</v>
      </c>
    </row>
    <row r="325">
      <c r="A325" s="17" t="n"/>
      <c r="B325" s="23" t="n"/>
      <c r="C325" s="25" t="n"/>
      <c r="D325" s="25" t="n"/>
      <c r="E325" s="25" t="n"/>
      <c r="F325" s="25" t="n"/>
      <c r="G325" s="35" t="n"/>
      <c r="H325" s="35" t="n"/>
      <c r="I325" s="25" t="n"/>
      <c r="J325" s="25" t="n"/>
      <c r="K325" s="36" t="str">
        <f>IF(ISNUMBER(B325),"周"&amp;CHOOSE(WEEKDAY(B325,2),"一","二","三","四","五","六","日"),"")</f>
        <v/>
      </c>
      <c r="L325" s="37" t="str">
        <f>IF(ISNUMBER(B325),DATE(YEAR(B325),MONTH(B325),1),"")</f>
        <v/>
      </c>
      <c r="M325" s="38">
        <f>IF(AND(ISNUMBER(B325),ISNUMBER(G325)),IF(AND(OR(NOT(ISNUMBER('看板'!$C$4)),B325&gt;='看板'!$C$4),OR(NOT(ISNUMBER('看板'!$E$4)),B325&lt;='看板'!$E$4),OR('看板'!$C$5="",C325='看板'!$C$5),OR('看板'!$E$5="",D325='看板'!$E$5)),1,0),0)</f>
        <v>0</v>
      </c>
      <c r="N325" s="38" t="str">
        <f>IF(M325=1,COUNTIF(M$5:M325,1),"")</f>
        <v/>
      </c>
      <c r="O325" s="39" t="str">
        <f>IF(M325=1,SUMIF(M$5:M325,1,G$5:G325),"")</f>
        <v/>
      </c>
      <c r="P325" s="39" t="str">
        <f>IF(M325=1,MAX(0,MAX(O$5:O325)),"")</f>
        <v/>
      </c>
      <c r="Q325" s="40" t="str">
        <f>IF(M325=1,P325-O325,"")</f>
        <v/>
      </c>
      <c r="R325" s="38">
        <f>IF(M325=1,IF(G325&gt;0,R324+1,0),R324)</f>
        <v>0</v>
      </c>
      <c r="S325" s="38">
        <f>IF(M325=1,IF(G325&lt;0,S324+1,0),S324)</f>
        <v>0</v>
      </c>
      <c r="T325" s="36" t="str">
        <f>IF(M325&lt;&gt;1,"",IF(R324&gt;=3,"前面连赢 3 笔以上","前面连赢 "&amp;R324&amp;" 笔"))</f>
        <v/>
      </c>
      <c r="U325" s="40" t="str">
        <f>IF(AND(M325=1,ISNUMBER(H325)),H325-G325,"")</f>
        <v/>
      </c>
      <c r="V325" s="41" t="e">
        <f>IF(M325=1,O325,NA())</f>
        <v>#N/A</v>
      </c>
      <c r="W325" s="41" t="e">
        <f>IF(M325=1,-Q325,NA())</f>
        <v>#N/A</v>
      </c>
    </row>
    <row r="326">
      <c r="A326" s="17" t="n"/>
      <c r="B326" s="23" t="n"/>
      <c r="C326" s="25" t="n"/>
      <c r="D326" s="25" t="n"/>
      <c r="E326" s="25" t="n"/>
      <c r="F326" s="25" t="n"/>
      <c r="G326" s="35" t="n"/>
      <c r="H326" s="35" t="n"/>
      <c r="I326" s="25" t="n"/>
      <c r="J326" s="25" t="n"/>
      <c r="K326" s="36" t="str">
        <f>IF(ISNUMBER(B326),"周"&amp;CHOOSE(WEEKDAY(B326,2),"一","二","三","四","五","六","日"),"")</f>
        <v/>
      </c>
      <c r="L326" s="37" t="str">
        <f>IF(ISNUMBER(B326),DATE(YEAR(B326),MONTH(B326),1),"")</f>
        <v/>
      </c>
      <c r="M326" s="38">
        <f>IF(AND(ISNUMBER(B326),ISNUMBER(G326)),IF(AND(OR(NOT(ISNUMBER('看板'!$C$4)),B326&gt;='看板'!$C$4),OR(NOT(ISNUMBER('看板'!$E$4)),B326&lt;='看板'!$E$4),OR('看板'!$C$5="",C326='看板'!$C$5),OR('看板'!$E$5="",D326='看板'!$E$5)),1,0),0)</f>
        <v>0</v>
      </c>
      <c r="N326" s="38" t="str">
        <f>IF(M326=1,COUNTIF(M$5:M326,1),"")</f>
        <v/>
      </c>
      <c r="O326" s="39" t="str">
        <f>IF(M326=1,SUMIF(M$5:M326,1,G$5:G326),"")</f>
        <v/>
      </c>
      <c r="P326" s="39" t="str">
        <f>IF(M326=1,MAX(0,MAX(O$5:O326)),"")</f>
        <v/>
      </c>
      <c r="Q326" s="40" t="str">
        <f>IF(M326=1,P326-O326,"")</f>
        <v/>
      </c>
      <c r="R326" s="38">
        <f>IF(M326=1,IF(G326&gt;0,R325+1,0),R325)</f>
        <v>0</v>
      </c>
      <c r="S326" s="38">
        <f>IF(M326=1,IF(G326&lt;0,S325+1,0),S325)</f>
        <v>0</v>
      </c>
      <c r="T326" s="36" t="str">
        <f>IF(M326&lt;&gt;1,"",IF(R325&gt;=3,"前面连赢 3 笔以上","前面连赢 "&amp;R325&amp;" 笔"))</f>
        <v/>
      </c>
      <c r="U326" s="40" t="str">
        <f>IF(AND(M326=1,ISNUMBER(H326)),H326-G326,"")</f>
        <v/>
      </c>
      <c r="V326" s="41" t="e">
        <f>IF(M326=1,O326,NA())</f>
        <v>#N/A</v>
      </c>
      <c r="W326" s="41" t="e">
        <f>IF(M326=1,-Q326,NA())</f>
        <v>#N/A</v>
      </c>
    </row>
    <row r="327">
      <c r="A327" s="17" t="n"/>
      <c r="B327" s="23" t="n"/>
      <c r="C327" s="25" t="n"/>
      <c r="D327" s="25" t="n"/>
      <c r="E327" s="25" t="n"/>
      <c r="F327" s="25" t="n"/>
      <c r="G327" s="35" t="n"/>
      <c r="H327" s="35" t="n"/>
      <c r="I327" s="25" t="n"/>
      <c r="J327" s="25" t="n"/>
      <c r="K327" s="36" t="str">
        <f>IF(ISNUMBER(B327),"周"&amp;CHOOSE(WEEKDAY(B327,2),"一","二","三","四","五","六","日"),"")</f>
        <v/>
      </c>
      <c r="L327" s="37" t="str">
        <f>IF(ISNUMBER(B327),DATE(YEAR(B327),MONTH(B327),1),"")</f>
        <v/>
      </c>
      <c r="M327" s="38">
        <f>IF(AND(ISNUMBER(B327),ISNUMBER(G327)),IF(AND(OR(NOT(ISNUMBER('看板'!$C$4)),B327&gt;='看板'!$C$4),OR(NOT(ISNUMBER('看板'!$E$4)),B327&lt;='看板'!$E$4),OR('看板'!$C$5="",C327='看板'!$C$5),OR('看板'!$E$5="",D327='看板'!$E$5)),1,0),0)</f>
        <v>0</v>
      </c>
      <c r="N327" s="38" t="str">
        <f>IF(M327=1,COUNTIF(M$5:M327,1),"")</f>
        <v/>
      </c>
      <c r="O327" s="39" t="str">
        <f>IF(M327=1,SUMIF(M$5:M327,1,G$5:G327),"")</f>
        <v/>
      </c>
      <c r="P327" s="39" t="str">
        <f>IF(M327=1,MAX(0,MAX(O$5:O327)),"")</f>
        <v/>
      </c>
      <c r="Q327" s="40" t="str">
        <f>IF(M327=1,P327-O327,"")</f>
        <v/>
      </c>
      <c r="R327" s="38">
        <f>IF(M327=1,IF(G327&gt;0,R326+1,0),R326)</f>
        <v>0</v>
      </c>
      <c r="S327" s="38">
        <f>IF(M327=1,IF(G327&lt;0,S326+1,0),S326)</f>
        <v>0</v>
      </c>
      <c r="T327" s="36" t="str">
        <f>IF(M327&lt;&gt;1,"",IF(R326&gt;=3,"前面连赢 3 笔以上","前面连赢 "&amp;R326&amp;" 笔"))</f>
        <v/>
      </c>
      <c r="U327" s="40" t="str">
        <f>IF(AND(M327=1,ISNUMBER(H327)),H327-G327,"")</f>
        <v/>
      </c>
      <c r="V327" s="41" t="e">
        <f>IF(M327=1,O327,NA())</f>
        <v>#N/A</v>
      </c>
      <c r="W327" s="41" t="e">
        <f>IF(M327=1,-Q327,NA())</f>
        <v>#N/A</v>
      </c>
    </row>
    <row r="328">
      <c r="A328" s="17" t="n"/>
      <c r="B328" s="23" t="n"/>
      <c r="C328" s="25" t="n"/>
      <c r="D328" s="25" t="n"/>
      <c r="E328" s="25" t="n"/>
      <c r="F328" s="25" t="n"/>
      <c r="G328" s="35" t="n"/>
      <c r="H328" s="35" t="n"/>
      <c r="I328" s="25" t="n"/>
      <c r="J328" s="25" t="n"/>
      <c r="K328" s="36" t="str">
        <f>IF(ISNUMBER(B328),"周"&amp;CHOOSE(WEEKDAY(B328,2),"一","二","三","四","五","六","日"),"")</f>
        <v/>
      </c>
      <c r="L328" s="37" t="str">
        <f>IF(ISNUMBER(B328),DATE(YEAR(B328),MONTH(B328),1),"")</f>
        <v/>
      </c>
      <c r="M328" s="38">
        <f>IF(AND(ISNUMBER(B328),ISNUMBER(G328)),IF(AND(OR(NOT(ISNUMBER('看板'!$C$4)),B328&gt;='看板'!$C$4),OR(NOT(ISNUMBER('看板'!$E$4)),B328&lt;='看板'!$E$4),OR('看板'!$C$5="",C328='看板'!$C$5),OR('看板'!$E$5="",D328='看板'!$E$5)),1,0),0)</f>
        <v>0</v>
      </c>
      <c r="N328" s="38" t="str">
        <f>IF(M328=1,COUNTIF(M$5:M328,1),"")</f>
        <v/>
      </c>
      <c r="O328" s="39" t="str">
        <f>IF(M328=1,SUMIF(M$5:M328,1,G$5:G328),"")</f>
        <v/>
      </c>
      <c r="P328" s="39" t="str">
        <f>IF(M328=1,MAX(0,MAX(O$5:O328)),"")</f>
        <v/>
      </c>
      <c r="Q328" s="40" t="str">
        <f>IF(M328=1,P328-O328,"")</f>
        <v/>
      </c>
      <c r="R328" s="38">
        <f>IF(M328=1,IF(G328&gt;0,R327+1,0),R327)</f>
        <v>0</v>
      </c>
      <c r="S328" s="38">
        <f>IF(M328=1,IF(G328&lt;0,S327+1,0),S327)</f>
        <v>0</v>
      </c>
      <c r="T328" s="36" t="str">
        <f>IF(M328&lt;&gt;1,"",IF(R327&gt;=3,"前面连赢 3 笔以上","前面连赢 "&amp;R327&amp;" 笔"))</f>
        <v/>
      </c>
      <c r="U328" s="40" t="str">
        <f>IF(AND(M328=1,ISNUMBER(H328)),H328-G328,"")</f>
        <v/>
      </c>
      <c r="V328" s="41" t="e">
        <f>IF(M328=1,O328,NA())</f>
        <v>#N/A</v>
      </c>
      <c r="W328" s="41" t="e">
        <f>IF(M328=1,-Q328,NA())</f>
        <v>#N/A</v>
      </c>
    </row>
    <row r="329">
      <c r="A329" s="17" t="n"/>
      <c r="B329" s="23" t="n"/>
      <c r="C329" s="25" t="n"/>
      <c r="D329" s="25" t="n"/>
      <c r="E329" s="25" t="n"/>
      <c r="F329" s="25" t="n"/>
      <c r="G329" s="35" t="n"/>
      <c r="H329" s="35" t="n"/>
      <c r="I329" s="25" t="n"/>
      <c r="J329" s="25" t="n"/>
      <c r="K329" s="36" t="str">
        <f>IF(ISNUMBER(B329),"周"&amp;CHOOSE(WEEKDAY(B329,2),"一","二","三","四","五","六","日"),"")</f>
        <v/>
      </c>
      <c r="L329" s="37" t="str">
        <f>IF(ISNUMBER(B329),DATE(YEAR(B329),MONTH(B329),1),"")</f>
        <v/>
      </c>
      <c r="M329" s="38">
        <f>IF(AND(ISNUMBER(B329),ISNUMBER(G329)),IF(AND(OR(NOT(ISNUMBER('看板'!$C$4)),B329&gt;='看板'!$C$4),OR(NOT(ISNUMBER('看板'!$E$4)),B329&lt;='看板'!$E$4),OR('看板'!$C$5="",C329='看板'!$C$5),OR('看板'!$E$5="",D329='看板'!$E$5)),1,0),0)</f>
        <v>0</v>
      </c>
      <c r="N329" s="38" t="str">
        <f>IF(M329=1,COUNTIF(M$5:M329,1),"")</f>
        <v/>
      </c>
      <c r="O329" s="39" t="str">
        <f>IF(M329=1,SUMIF(M$5:M329,1,G$5:G329),"")</f>
        <v/>
      </c>
      <c r="P329" s="39" t="str">
        <f>IF(M329=1,MAX(0,MAX(O$5:O329)),"")</f>
        <v/>
      </c>
      <c r="Q329" s="40" t="str">
        <f>IF(M329=1,P329-O329,"")</f>
        <v/>
      </c>
      <c r="R329" s="38">
        <f>IF(M329=1,IF(G329&gt;0,R328+1,0),R328)</f>
        <v>0</v>
      </c>
      <c r="S329" s="38">
        <f>IF(M329=1,IF(G329&lt;0,S328+1,0),S328)</f>
        <v>0</v>
      </c>
      <c r="T329" s="36" t="str">
        <f>IF(M329&lt;&gt;1,"",IF(R328&gt;=3,"前面连赢 3 笔以上","前面连赢 "&amp;R328&amp;" 笔"))</f>
        <v/>
      </c>
      <c r="U329" s="40" t="str">
        <f>IF(AND(M329=1,ISNUMBER(H329)),H329-G329,"")</f>
        <v/>
      </c>
      <c r="V329" s="41" t="e">
        <f>IF(M329=1,O329,NA())</f>
        <v>#N/A</v>
      </c>
      <c r="W329" s="41" t="e">
        <f>IF(M329=1,-Q329,NA())</f>
        <v>#N/A</v>
      </c>
    </row>
    <row r="330">
      <c r="A330" s="17" t="n"/>
      <c r="B330" s="23" t="n"/>
      <c r="C330" s="25" t="n"/>
      <c r="D330" s="25" t="n"/>
      <c r="E330" s="25" t="n"/>
      <c r="F330" s="25" t="n"/>
      <c r="G330" s="35" t="n"/>
      <c r="H330" s="35" t="n"/>
      <c r="I330" s="25" t="n"/>
      <c r="J330" s="25" t="n"/>
      <c r="K330" s="36" t="str">
        <f>IF(ISNUMBER(B330),"周"&amp;CHOOSE(WEEKDAY(B330,2),"一","二","三","四","五","六","日"),"")</f>
        <v/>
      </c>
      <c r="L330" s="37" t="str">
        <f>IF(ISNUMBER(B330),DATE(YEAR(B330),MONTH(B330),1),"")</f>
        <v/>
      </c>
      <c r="M330" s="38">
        <f>IF(AND(ISNUMBER(B330),ISNUMBER(G330)),IF(AND(OR(NOT(ISNUMBER('看板'!$C$4)),B330&gt;='看板'!$C$4),OR(NOT(ISNUMBER('看板'!$E$4)),B330&lt;='看板'!$E$4),OR('看板'!$C$5="",C330='看板'!$C$5),OR('看板'!$E$5="",D330='看板'!$E$5)),1,0),0)</f>
        <v>0</v>
      </c>
      <c r="N330" s="38" t="str">
        <f>IF(M330=1,COUNTIF(M$5:M330,1),"")</f>
        <v/>
      </c>
      <c r="O330" s="39" t="str">
        <f>IF(M330=1,SUMIF(M$5:M330,1,G$5:G330),"")</f>
        <v/>
      </c>
      <c r="P330" s="39" t="str">
        <f>IF(M330=1,MAX(0,MAX(O$5:O330)),"")</f>
        <v/>
      </c>
      <c r="Q330" s="40" t="str">
        <f>IF(M330=1,P330-O330,"")</f>
        <v/>
      </c>
      <c r="R330" s="38">
        <f>IF(M330=1,IF(G330&gt;0,R329+1,0),R329)</f>
        <v>0</v>
      </c>
      <c r="S330" s="38">
        <f>IF(M330=1,IF(G330&lt;0,S329+1,0),S329)</f>
        <v>0</v>
      </c>
      <c r="T330" s="36" t="str">
        <f>IF(M330&lt;&gt;1,"",IF(R329&gt;=3,"前面连赢 3 笔以上","前面连赢 "&amp;R329&amp;" 笔"))</f>
        <v/>
      </c>
      <c r="U330" s="40" t="str">
        <f>IF(AND(M330=1,ISNUMBER(H330)),H330-G330,"")</f>
        <v/>
      </c>
      <c r="V330" s="41" t="e">
        <f>IF(M330=1,O330,NA())</f>
        <v>#N/A</v>
      </c>
      <c r="W330" s="41" t="e">
        <f>IF(M330=1,-Q330,NA())</f>
        <v>#N/A</v>
      </c>
    </row>
    <row r="331">
      <c r="A331" s="17" t="n"/>
      <c r="B331" s="23" t="n"/>
      <c r="C331" s="25" t="n"/>
      <c r="D331" s="25" t="n"/>
      <c r="E331" s="25" t="n"/>
      <c r="F331" s="25" t="n"/>
      <c r="G331" s="35" t="n"/>
      <c r="H331" s="35" t="n"/>
      <c r="I331" s="25" t="n"/>
      <c r="J331" s="25" t="n"/>
      <c r="K331" s="36" t="str">
        <f>IF(ISNUMBER(B331),"周"&amp;CHOOSE(WEEKDAY(B331,2),"一","二","三","四","五","六","日"),"")</f>
        <v/>
      </c>
      <c r="L331" s="37" t="str">
        <f>IF(ISNUMBER(B331),DATE(YEAR(B331),MONTH(B331),1),"")</f>
        <v/>
      </c>
      <c r="M331" s="38">
        <f>IF(AND(ISNUMBER(B331),ISNUMBER(G331)),IF(AND(OR(NOT(ISNUMBER('看板'!$C$4)),B331&gt;='看板'!$C$4),OR(NOT(ISNUMBER('看板'!$E$4)),B331&lt;='看板'!$E$4),OR('看板'!$C$5="",C331='看板'!$C$5),OR('看板'!$E$5="",D331='看板'!$E$5)),1,0),0)</f>
        <v>0</v>
      </c>
      <c r="N331" s="38" t="str">
        <f>IF(M331=1,COUNTIF(M$5:M331,1),"")</f>
        <v/>
      </c>
      <c r="O331" s="39" t="str">
        <f>IF(M331=1,SUMIF(M$5:M331,1,G$5:G331),"")</f>
        <v/>
      </c>
      <c r="P331" s="39" t="str">
        <f>IF(M331=1,MAX(0,MAX(O$5:O331)),"")</f>
        <v/>
      </c>
      <c r="Q331" s="40" t="str">
        <f>IF(M331=1,P331-O331,"")</f>
        <v/>
      </c>
      <c r="R331" s="38">
        <f>IF(M331=1,IF(G331&gt;0,R330+1,0),R330)</f>
        <v>0</v>
      </c>
      <c r="S331" s="38">
        <f>IF(M331=1,IF(G331&lt;0,S330+1,0),S330)</f>
        <v>0</v>
      </c>
      <c r="T331" s="36" t="str">
        <f>IF(M331&lt;&gt;1,"",IF(R330&gt;=3,"前面连赢 3 笔以上","前面连赢 "&amp;R330&amp;" 笔"))</f>
        <v/>
      </c>
      <c r="U331" s="40" t="str">
        <f>IF(AND(M331=1,ISNUMBER(H331)),H331-G331,"")</f>
        <v/>
      </c>
      <c r="V331" s="41" t="e">
        <f>IF(M331=1,O331,NA())</f>
        <v>#N/A</v>
      </c>
      <c r="W331" s="41" t="e">
        <f>IF(M331=1,-Q331,NA())</f>
        <v>#N/A</v>
      </c>
    </row>
    <row r="332">
      <c r="A332" s="17" t="n"/>
      <c r="B332" s="23" t="n"/>
      <c r="C332" s="25" t="n"/>
      <c r="D332" s="25" t="n"/>
      <c r="E332" s="25" t="n"/>
      <c r="F332" s="25" t="n"/>
      <c r="G332" s="35" t="n"/>
      <c r="H332" s="35" t="n"/>
      <c r="I332" s="25" t="n"/>
      <c r="J332" s="25" t="n"/>
      <c r="K332" s="36" t="str">
        <f>IF(ISNUMBER(B332),"周"&amp;CHOOSE(WEEKDAY(B332,2),"一","二","三","四","五","六","日"),"")</f>
        <v/>
      </c>
      <c r="L332" s="37" t="str">
        <f>IF(ISNUMBER(B332),DATE(YEAR(B332),MONTH(B332),1),"")</f>
        <v/>
      </c>
      <c r="M332" s="38">
        <f>IF(AND(ISNUMBER(B332),ISNUMBER(G332)),IF(AND(OR(NOT(ISNUMBER('看板'!$C$4)),B332&gt;='看板'!$C$4),OR(NOT(ISNUMBER('看板'!$E$4)),B332&lt;='看板'!$E$4),OR('看板'!$C$5="",C332='看板'!$C$5),OR('看板'!$E$5="",D332='看板'!$E$5)),1,0),0)</f>
        <v>0</v>
      </c>
      <c r="N332" s="38" t="str">
        <f>IF(M332=1,COUNTIF(M$5:M332,1),"")</f>
        <v/>
      </c>
      <c r="O332" s="39" t="str">
        <f>IF(M332=1,SUMIF(M$5:M332,1,G$5:G332),"")</f>
        <v/>
      </c>
      <c r="P332" s="39" t="str">
        <f>IF(M332=1,MAX(0,MAX(O$5:O332)),"")</f>
        <v/>
      </c>
      <c r="Q332" s="40" t="str">
        <f>IF(M332=1,P332-O332,"")</f>
        <v/>
      </c>
      <c r="R332" s="38">
        <f>IF(M332=1,IF(G332&gt;0,R331+1,0),R331)</f>
        <v>0</v>
      </c>
      <c r="S332" s="38">
        <f>IF(M332=1,IF(G332&lt;0,S331+1,0),S331)</f>
        <v>0</v>
      </c>
      <c r="T332" s="36" t="str">
        <f>IF(M332&lt;&gt;1,"",IF(R331&gt;=3,"前面连赢 3 笔以上","前面连赢 "&amp;R331&amp;" 笔"))</f>
        <v/>
      </c>
      <c r="U332" s="40" t="str">
        <f>IF(AND(M332=1,ISNUMBER(H332)),H332-G332,"")</f>
        <v/>
      </c>
      <c r="V332" s="41" t="e">
        <f>IF(M332=1,O332,NA())</f>
        <v>#N/A</v>
      </c>
      <c r="W332" s="41" t="e">
        <f>IF(M332=1,-Q332,NA())</f>
        <v>#N/A</v>
      </c>
    </row>
    <row r="333">
      <c r="A333" s="17" t="n"/>
      <c r="B333" s="23" t="n"/>
      <c r="C333" s="25" t="n"/>
      <c r="D333" s="25" t="n"/>
      <c r="E333" s="25" t="n"/>
      <c r="F333" s="25" t="n"/>
      <c r="G333" s="35" t="n"/>
      <c r="H333" s="35" t="n"/>
      <c r="I333" s="25" t="n"/>
      <c r="J333" s="25" t="n"/>
      <c r="K333" s="36" t="str">
        <f>IF(ISNUMBER(B333),"周"&amp;CHOOSE(WEEKDAY(B333,2),"一","二","三","四","五","六","日"),"")</f>
        <v/>
      </c>
      <c r="L333" s="37" t="str">
        <f>IF(ISNUMBER(B333),DATE(YEAR(B333),MONTH(B333),1),"")</f>
        <v/>
      </c>
      <c r="M333" s="38">
        <f>IF(AND(ISNUMBER(B333),ISNUMBER(G333)),IF(AND(OR(NOT(ISNUMBER('看板'!$C$4)),B333&gt;='看板'!$C$4),OR(NOT(ISNUMBER('看板'!$E$4)),B333&lt;='看板'!$E$4),OR('看板'!$C$5="",C333='看板'!$C$5),OR('看板'!$E$5="",D333='看板'!$E$5)),1,0),0)</f>
        <v>0</v>
      </c>
      <c r="N333" s="38" t="str">
        <f>IF(M333=1,COUNTIF(M$5:M333,1),"")</f>
        <v/>
      </c>
      <c r="O333" s="39" t="str">
        <f>IF(M333=1,SUMIF(M$5:M333,1,G$5:G333),"")</f>
        <v/>
      </c>
      <c r="P333" s="39" t="str">
        <f>IF(M333=1,MAX(0,MAX(O$5:O333)),"")</f>
        <v/>
      </c>
      <c r="Q333" s="40" t="str">
        <f>IF(M333=1,P333-O333,"")</f>
        <v/>
      </c>
      <c r="R333" s="38">
        <f>IF(M333=1,IF(G333&gt;0,R332+1,0),R332)</f>
        <v>0</v>
      </c>
      <c r="S333" s="38">
        <f>IF(M333=1,IF(G333&lt;0,S332+1,0),S332)</f>
        <v>0</v>
      </c>
      <c r="T333" s="36" t="str">
        <f>IF(M333&lt;&gt;1,"",IF(R332&gt;=3,"前面连赢 3 笔以上","前面连赢 "&amp;R332&amp;" 笔"))</f>
        <v/>
      </c>
      <c r="U333" s="40" t="str">
        <f>IF(AND(M333=1,ISNUMBER(H333)),H333-G333,"")</f>
        <v/>
      </c>
      <c r="V333" s="41" t="e">
        <f>IF(M333=1,O333,NA())</f>
        <v>#N/A</v>
      </c>
      <c r="W333" s="41" t="e">
        <f>IF(M333=1,-Q333,NA())</f>
        <v>#N/A</v>
      </c>
    </row>
    <row r="334">
      <c r="A334" s="17" t="n"/>
      <c r="B334" s="23" t="n"/>
      <c r="C334" s="25" t="n"/>
      <c r="D334" s="25" t="n"/>
      <c r="E334" s="25" t="n"/>
      <c r="F334" s="25" t="n"/>
      <c r="G334" s="35" t="n"/>
      <c r="H334" s="35" t="n"/>
      <c r="I334" s="25" t="n"/>
      <c r="J334" s="25" t="n"/>
      <c r="K334" s="36" t="str">
        <f>IF(ISNUMBER(B334),"周"&amp;CHOOSE(WEEKDAY(B334,2),"一","二","三","四","五","六","日"),"")</f>
        <v/>
      </c>
      <c r="L334" s="37" t="str">
        <f>IF(ISNUMBER(B334),DATE(YEAR(B334),MONTH(B334),1),"")</f>
        <v/>
      </c>
      <c r="M334" s="38">
        <f>IF(AND(ISNUMBER(B334),ISNUMBER(G334)),IF(AND(OR(NOT(ISNUMBER('看板'!$C$4)),B334&gt;='看板'!$C$4),OR(NOT(ISNUMBER('看板'!$E$4)),B334&lt;='看板'!$E$4),OR('看板'!$C$5="",C334='看板'!$C$5),OR('看板'!$E$5="",D334='看板'!$E$5)),1,0),0)</f>
        <v>0</v>
      </c>
      <c r="N334" s="38" t="str">
        <f>IF(M334=1,COUNTIF(M$5:M334,1),"")</f>
        <v/>
      </c>
      <c r="O334" s="39" t="str">
        <f>IF(M334=1,SUMIF(M$5:M334,1,G$5:G334),"")</f>
        <v/>
      </c>
      <c r="P334" s="39" t="str">
        <f>IF(M334=1,MAX(0,MAX(O$5:O334)),"")</f>
        <v/>
      </c>
      <c r="Q334" s="40" t="str">
        <f>IF(M334=1,P334-O334,"")</f>
        <v/>
      </c>
      <c r="R334" s="38">
        <f>IF(M334=1,IF(G334&gt;0,R333+1,0),R333)</f>
        <v>0</v>
      </c>
      <c r="S334" s="38">
        <f>IF(M334=1,IF(G334&lt;0,S333+1,0),S333)</f>
        <v>0</v>
      </c>
      <c r="T334" s="36" t="str">
        <f>IF(M334&lt;&gt;1,"",IF(R333&gt;=3,"前面连赢 3 笔以上","前面连赢 "&amp;R333&amp;" 笔"))</f>
        <v/>
      </c>
      <c r="U334" s="40" t="str">
        <f>IF(AND(M334=1,ISNUMBER(H334)),H334-G334,"")</f>
        <v/>
      </c>
      <c r="V334" s="41" t="e">
        <f>IF(M334=1,O334,NA())</f>
        <v>#N/A</v>
      </c>
      <c r="W334" s="41" t="e">
        <f>IF(M334=1,-Q334,NA())</f>
        <v>#N/A</v>
      </c>
    </row>
    <row r="335">
      <c r="A335" s="17" t="n"/>
      <c r="B335" s="23" t="n"/>
      <c r="C335" s="25" t="n"/>
      <c r="D335" s="25" t="n"/>
      <c r="E335" s="25" t="n"/>
      <c r="F335" s="25" t="n"/>
      <c r="G335" s="35" t="n"/>
      <c r="H335" s="35" t="n"/>
      <c r="I335" s="25" t="n"/>
      <c r="J335" s="25" t="n"/>
      <c r="K335" s="36" t="str">
        <f>IF(ISNUMBER(B335),"周"&amp;CHOOSE(WEEKDAY(B335,2),"一","二","三","四","五","六","日"),"")</f>
        <v/>
      </c>
      <c r="L335" s="37" t="str">
        <f>IF(ISNUMBER(B335),DATE(YEAR(B335),MONTH(B335),1),"")</f>
        <v/>
      </c>
      <c r="M335" s="38">
        <f>IF(AND(ISNUMBER(B335),ISNUMBER(G335)),IF(AND(OR(NOT(ISNUMBER('看板'!$C$4)),B335&gt;='看板'!$C$4),OR(NOT(ISNUMBER('看板'!$E$4)),B335&lt;='看板'!$E$4),OR('看板'!$C$5="",C335='看板'!$C$5),OR('看板'!$E$5="",D335='看板'!$E$5)),1,0),0)</f>
        <v>0</v>
      </c>
      <c r="N335" s="38" t="str">
        <f>IF(M335=1,COUNTIF(M$5:M335,1),"")</f>
        <v/>
      </c>
      <c r="O335" s="39" t="str">
        <f>IF(M335=1,SUMIF(M$5:M335,1,G$5:G335),"")</f>
        <v/>
      </c>
      <c r="P335" s="39" t="str">
        <f>IF(M335=1,MAX(0,MAX(O$5:O335)),"")</f>
        <v/>
      </c>
      <c r="Q335" s="40" t="str">
        <f>IF(M335=1,P335-O335,"")</f>
        <v/>
      </c>
      <c r="R335" s="38">
        <f>IF(M335=1,IF(G335&gt;0,R334+1,0),R334)</f>
        <v>0</v>
      </c>
      <c r="S335" s="38">
        <f>IF(M335=1,IF(G335&lt;0,S334+1,0),S334)</f>
        <v>0</v>
      </c>
      <c r="T335" s="36" t="str">
        <f>IF(M335&lt;&gt;1,"",IF(R334&gt;=3,"前面连赢 3 笔以上","前面连赢 "&amp;R334&amp;" 笔"))</f>
        <v/>
      </c>
      <c r="U335" s="40" t="str">
        <f>IF(AND(M335=1,ISNUMBER(H335)),H335-G335,"")</f>
        <v/>
      </c>
      <c r="V335" s="41" t="e">
        <f>IF(M335=1,O335,NA())</f>
        <v>#N/A</v>
      </c>
      <c r="W335" s="41" t="e">
        <f>IF(M335=1,-Q335,NA())</f>
        <v>#N/A</v>
      </c>
    </row>
    <row r="336">
      <c r="A336" s="17" t="n"/>
      <c r="B336" s="23" t="n"/>
      <c r="C336" s="25" t="n"/>
      <c r="D336" s="25" t="n"/>
      <c r="E336" s="25" t="n"/>
      <c r="F336" s="25" t="n"/>
      <c r="G336" s="35" t="n"/>
      <c r="H336" s="35" t="n"/>
      <c r="I336" s="25" t="n"/>
      <c r="J336" s="25" t="n"/>
      <c r="K336" s="36" t="str">
        <f>IF(ISNUMBER(B336),"周"&amp;CHOOSE(WEEKDAY(B336,2),"一","二","三","四","五","六","日"),"")</f>
        <v/>
      </c>
      <c r="L336" s="37" t="str">
        <f>IF(ISNUMBER(B336),DATE(YEAR(B336),MONTH(B336),1),"")</f>
        <v/>
      </c>
      <c r="M336" s="38">
        <f>IF(AND(ISNUMBER(B336),ISNUMBER(G336)),IF(AND(OR(NOT(ISNUMBER('看板'!$C$4)),B336&gt;='看板'!$C$4),OR(NOT(ISNUMBER('看板'!$E$4)),B336&lt;='看板'!$E$4),OR('看板'!$C$5="",C336='看板'!$C$5),OR('看板'!$E$5="",D336='看板'!$E$5)),1,0),0)</f>
        <v>0</v>
      </c>
      <c r="N336" s="38" t="str">
        <f>IF(M336=1,COUNTIF(M$5:M336,1),"")</f>
        <v/>
      </c>
      <c r="O336" s="39" t="str">
        <f>IF(M336=1,SUMIF(M$5:M336,1,G$5:G336),"")</f>
        <v/>
      </c>
      <c r="P336" s="39" t="str">
        <f>IF(M336=1,MAX(0,MAX(O$5:O336)),"")</f>
        <v/>
      </c>
      <c r="Q336" s="40" t="str">
        <f>IF(M336=1,P336-O336,"")</f>
        <v/>
      </c>
      <c r="R336" s="38">
        <f>IF(M336=1,IF(G336&gt;0,R335+1,0),R335)</f>
        <v>0</v>
      </c>
      <c r="S336" s="38">
        <f>IF(M336=1,IF(G336&lt;0,S335+1,0),S335)</f>
        <v>0</v>
      </c>
      <c r="T336" s="36" t="str">
        <f>IF(M336&lt;&gt;1,"",IF(R335&gt;=3,"前面连赢 3 笔以上","前面连赢 "&amp;R335&amp;" 笔"))</f>
        <v/>
      </c>
      <c r="U336" s="40" t="str">
        <f>IF(AND(M336=1,ISNUMBER(H336)),H336-G336,"")</f>
        <v/>
      </c>
      <c r="V336" s="41" t="e">
        <f>IF(M336=1,O336,NA())</f>
        <v>#N/A</v>
      </c>
      <c r="W336" s="41" t="e">
        <f>IF(M336=1,-Q336,NA())</f>
        <v>#N/A</v>
      </c>
    </row>
    <row r="337">
      <c r="A337" s="17" t="n"/>
      <c r="B337" s="23" t="n"/>
      <c r="C337" s="25" t="n"/>
      <c r="D337" s="25" t="n"/>
      <c r="E337" s="25" t="n"/>
      <c r="F337" s="25" t="n"/>
      <c r="G337" s="35" t="n"/>
      <c r="H337" s="35" t="n"/>
      <c r="I337" s="25" t="n"/>
      <c r="J337" s="25" t="n"/>
      <c r="K337" s="36" t="str">
        <f>IF(ISNUMBER(B337),"周"&amp;CHOOSE(WEEKDAY(B337,2),"一","二","三","四","五","六","日"),"")</f>
        <v/>
      </c>
      <c r="L337" s="37" t="str">
        <f>IF(ISNUMBER(B337),DATE(YEAR(B337),MONTH(B337),1),"")</f>
        <v/>
      </c>
      <c r="M337" s="38">
        <f>IF(AND(ISNUMBER(B337),ISNUMBER(G337)),IF(AND(OR(NOT(ISNUMBER('看板'!$C$4)),B337&gt;='看板'!$C$4),OR(NOT(ISNUMBER('看板'!$E$4)),B337&lt;='看板'!$E$4),OR('看板'!$C$5="",C337='看板'!$C$5),OR('看板'!$E$5="",D337='看板'!$E$5)),1,0),0)</f>
        <v>0</v>
      </c>
      <c r="N337" s="38" t="str">
        <f>IF(M337=1,COUNTIF(M$5:M337,1),"")</f>
        <v/>
      </c>
      <c r="O337" s="39" t="str">
        <f>IF(M337=1,SUMIF(M$5:M337,1,G$5:G337),"")</f>
        <v/>
      </c>
      <c r="P337" s="39" t="str">
        <f>IF(M337=1,MAX(0,MAX(O$5:O337)),"")</f>
        <v/>
      </c>
      <c r="Q337" s="40" t="str">
        <f>IF(M337=1,P337-O337,"")</f>
        <v/>
      </c>
      <c r="R337" s="38">
        <f>IF(M337=1,IF(G337&gt;0,R336+1,0),R336)</f>
        <v>0</v>
      </c>
      <c r="S337" s="38">
        <f>IF(M337=1,IF(G337&lt;0,S336+1,0),S336)</f>
        <v>0</v>
      </c>
      <c r="T337" s="36" t="str">
        <f>IF(M337&lt;&gt;1,"",IF(R336&gt;=3,"前面连赢 3 笔以上","前面连赢 "&amp;R336&amp;" 笔"))</f>
        <v/>
      </c>
      <c r="U337" s="40" t="str">
        <f>IF(AND(M337=1,ISNUMBER(H337)),H337-G337,"")</f>
        <v/>
      </c>
      <c r="V337" s="41" t="e">
        <f>IF(M337=1,O337,NA())</f>
        <v>#N/A</v>
      </c>
      <c r="W337" s="41" t="e">
        <f>IF(M337=1,-Q337,NA())</f>
        <v>#N/A</v>
      </c>
    </row>
    <row r="338">
      <c r="A338" s="17" t="n"/>
      <c r="B338" s="23" t="n"/>
      <c r="C338" s="25" t="n"/>
      <c r="D338" s="25" t="n"/>
      <c r="E338" s="25" t="n"/>
      <c r="F338" s="25" t="n"/>
      <c r="G338" s="35" t="n"/>
      <c r="H338" s="35" t="n"/>
      <c r="I338" s="25" t="n"/>
      <c r="J338" s="25" t="n"/>
      <c r="K338" s="36" t="str">
        <f>IF(ISNUMBER(B338),"周"&amp;CHOOSE(WEEKDAY(B338,2),"一","二","三","四","五","六","日"),"")</f>
        <v/>
      </c>
      <c r="L338" s="37" t="str">
        <f>IF(ISNUMBER(B338),DATE(YEAR(B338),MONTH(B338),1),"")</f>
        <v/>
      </c>
      <c r="M338" s="38">
        <f>IF(AND(ISNUMBER(B338),ISNUMBER(G338)),IF(AND(OR(NOT(ISNUMBER('看板'!$C$4)),B338&gt;='看板'!$C$4),OR(NOT(ISNUMBER('看板'!$E$4)),B338&lt;='看板'!$E$4),OR('看板'!$C$5="",C338='看板'!$C$5),OR('看板'!$E$5="",D338='看板'!$E$5)),1,0),0)</f>
        <v>0</v>
      </c>
      <c r="N338" s="38" t="str">
        <f>IF(M338=1,COUNTIF(M$5:M338,1),"")</f>
        <v/>
      </c>
      <c r="O338" s="39" t="str">
        <f>IF(M338=1,SUMIF(M$5:M338,1,G$5:G338),"")</f>
        <v/>
      </c>
      <c r="P338" s="39" t="str">
        <f>IF(M338=1,MAX(0,MAX(O$5:O338)),"")</f>
        <v/>
      </c>
      <c r="Q338" s="40" t="str">
        <f>IF(M338=1,P338-O338,"")</f>
        <v/>
      </c>
      <c r="R338" s="38">
        <f>IF(M338=1,IF(G338&gt;0,R337+1,0),R337)</f>
        <v>0</v>
      </c>
      <c r="S338" s="38">
        <f>IF(M338=1,IF(G338&lt;0,S337+1,0),S337)</f>
        <v>0</v>
      </c>
      <c r="T338" s="36" t="str">
        <f>IF(M338&lt;&gt;1,"",IF(R337&gt;=3,"前面连赢 3 笔以上","前面连赢 "&amp;R337&amp;" 笔"))</f>
        <v/>
      </c>
      <c r="U338" s="40" t="str">
        <f>IF(AND(M338=1,ISNUMBER(H338)),H338-G338,"")</f>
        <v/>
      </c>
      <c r="V338" s="41" t="e">
        <f>IF(M338=1,O338,NA())</f>
        <v>#N/A</v>
      </c>
      <c r="W338" s="41" t="e">
        <f>IF(M338=1,-Q338,NA())</f>
        <v>#N/A</v>
      </c>
    </row>
    <row r="339">
      <c r="A339" s="17" t="n"/>
      <c r="B339" s="23" t="n"/>
      <c r="C339" s="25" t="n"/>
      <c r="D339" s="25" t="n"/>
      <c r="E339" s="25" t="n"/>
      <c r="F339" s="25" t="n"/>
      <c r="G339" s="35" t="n"/>
      <c r="H339" s="35" t="n"/>
      <c r="I339" s="25" t="n"/>
      <c r="J339" s="25" t="n"/>
      <c r="K339" s="36" t="str">
        <f>IF(ISNUMBER(B339),"周"&amp;CHOOSE(WEEKDAY(B339,2),"一","二","三","四","五","六","日"),"")</f>
        <v/>
      </c>
      <c r="L339" s="37" t="str">
        <f>IF(ISNUMBER(B339),DATE(YEAR(B339),MONTH(B339),1),"")</f>
        <v/>
      </c>
      <c r="M339" s="38">
        <f>IF(AND(ISNUMBER(B339),ISNUMBER(G339)),IF(AND(OR(NOT(ISNUMBER('看板'!$C$4)),B339&gt;='看板'!$C$4),OR(NOT(ISNUMBER('看板'!$E$4)),B339&lt;='看板'!$E$4),OR('看板'!$C$5="",C339='看板'!$C$5),OR('看板'!$E$5="",D339='看板'!$E$5)),1,0),0)</f>
        <v>0</v>
      </c>
      <c r="N339" s="38" t="str">
        <f>IF(M339=1,COUNTIF(M$5:M339,1),"")</f>
        <v/>
      </c>
      <c r="O339" s="39" t="str">
        <f>IF(M339=1,SUMIF(M$5:M339,1,G$5:G339),"")</f>
        <v/>
      </c>
      <c r="P339" s="39" t="str">
        <f>IF(M339=1,MAX(0,MAX(O$5:O339)),"")</f>
        <v/>
      </c>
      <c r="Q339" s="40" t="str">
        <f>IF(M339=1,P339-O339,"")</f>
        <v/>
      </c>
      <c r="R339" s="38">
        <f>IF(M339=1,IF(G339&gt;0,R338+1,0),R338)</f>
        <v>0</v>
      </c>
      <c r="S339" s="38">
        <f>IF(M339=1,IF(G339&lt;0,S338+1,0),S338)</f>
        <v>0</v>
      </c>
      <c r="T339" s="36" t="str">
        <f>IF(M339&lt;&gt;1,"",IF(R338&gt;=3,"前面连赢 3 笔以上","前面连赢 "&amp;R338&amp;" 笔"))</f>
        <v/>
      </c>
      <c r="U339" s="40" t="str">
        <f>IF(AND(M339=1,ISNUMBER(H339)),H339-G339,"")</f>
        <v/>
      </c>
      <c r="V339" s="41" t="e">
        <f>IF(M339=1,O339,NA())</f>
        <v>#N/A</v>
      </c>
      <c r="W339" s="41" t="e">
        <f>IF(M339=1,-Q339,NA())</f>
        <v>#N/A</v>
      </c>
    </row>
    <row r="340">
      <c r="A340" s="17" t="n"/>
      <c r="B340" s="23" t="n"/>
      <c r="C340" s="25" t="n"/>
      <c r="D340" s="25" t="n"/>
      <c r="E340" s="25" t="n"/>
      <c r="F340" s="25" t="n"/>
      <c r="G340" s="35" t="n"/>
      <c r="H340" s="35" t="n"/>
      <c r="I340" s="25" t="n"/>
      <c r="J340" s="25" t="n"/>
      <c r="K340" s="36" t="str">
        <f>IF(ISNUMBER(B340),"周"&amp;CHOOSE(WEEKDAY(B340,2),"一","二","三","四","五","六","日"),"")</f>
        <v/>
      </c>
      <c r="L340" s="37" t="str">
        <f>IF(ISNUMBER(B340),DATE(YEAR(B340),MONTH(B340),1),"")</f>
        <v/>
      </c>
      <c r="M340" s="38">
        <f>IF(AND(ISNUMBER(B340),ISNUMBER(G340)),IF(AND(OR(NOT(ISNUMBER('看板'!$C$4)),B340&gt;='看板'!$C$4),OR(NOT(ISNUMBER('看板'!$E$4)),B340&lt;='看板'!$E$4),OR('看板'!$C$5="",C340='看板'!$C$5),OR('看板'!$E$5="",D340='看板'!$E$5)),1,0),0)</f>
        <v>0</v>
      </c>
      <c r="N340" s="38" t="str">
        <f>IF(M340=1,COUNTIF(M$5:M340,1),"")</f>
        <v/>
      </c>
      <c r="O340" s="39" t="str">
        <f>IF(M340=1,SUMIF(M$5:M340,1,G$5:G340),"")</f>
        <v/>
      </c>
      <c r="P340" s="39" t="str">
        <f>IF(M340=1,MAX(0,MAX(O$5:O340)),"")</f>
        <v/>
      </c>
      <c r="Q340" s="40" t="str">
        <f>IF(M340=1,P340-O340,"")</f>
        <v/>
      </c>
      <c r="R340" s="38">
        <f>IF(M340=1,IF(G340&gt;0,R339+1,0),R339)</f>
        <v>0</v>
      </c>
      <c r="S340" s="38">
        <f>IF(M340=1,IF(G340&lt;0,S339+1,0),S339)</f>
        <v>0</v>
      </c>
      <c r="T340" s="36" t="str">
        <f>IF(M340&lt;&gt;1,"",IF(R339&gt;=3,"前面连赢 3 笔以上","前面连赢 "&amp;R339&amp;" 笔"))</f>
        <v/>
      </c>
      <c r="U340" s="40" t="str">
        <f>IF(AND(M340=1,ISNUMBER(H340)),H340-G340,"")</f>
        <v/>
      </c>
      <c r="V340" s="41" t="e">
        <f>IF(M340=1,O340,NA())</f>
        <v>#N/A</v>
      </c>
      <c r="W340" s="41" t="e">
        <f>IF(M340=1,-Q340,NA())</f>
        <v>#N/A</v>
      </c>
    </row>
    <row r="341">
      <c r="A341" s="17" t="n"/>
      <c r="B341" s="23" t="n"/>
      <c r="C341" s="25" t="n"/>
      <c r="D341" s="25" t="n"/>
      <c r="E341" s="25" t="n"/>
      <c r="F341" s="25" t="n"/>
      <c r="G341" s="35" t="n"/>
      <c r="H341" s="35" t="n"/>
      <c r="I341" s="25" t="n"/>
      <c r="J341" s="25" t="n"/>
      <c r="K341" s="36" t="str">
        <f>IF(ISNUMBER(B341),"周"&amp;CHOOSE(WEEKDAY(B341,2),"一","二","三","四","五","六","日"),"")</f>
        <v/>
      </c>
      <c r="L341" s="37" t="str">
        <f>IF(ISNUMBER(B341),DATE(YEAR(B341),MONTH(B341),1),"")</f>
        <v/>
      </c>
      <c r="M341" s="38">
        <f>IF(AND(ISNUMBER(B341),ISNUMBER(G341)),IF(AND(OR(NOT(ISNUMBER('看板'!$C$4)),B341&gt;='看板'!$C$4),OR(NOT(ISNUMBER('看板'!$E$4)),B341&lt;='看板'!$E$4),OR('看板'!$C$5="",C341='看板'!$C$5),OR('看板'!$E$5="",D341='看板'!$E$5)),1,0),0)</f>
        <v>0</v>
      </c>
      <c r="N341" s="38" t="str">
        <f>IF(M341=1,COUNTIF(M$5:M341,1),"")</f>
        <v/>
      </c>
      <c r="O341" s="39" t="str">
        <f>IF(M341=1,SUMIF(M$5:M341,1,G$5:G341),"")</f>
        <v/>
      </c>
      <c r="P341" s="39" t="str">
        <f>IF(M341=1,MAX(0,MAX(O$5:O341)),"")</f>
        <v/>
      </c>
      <c r="Q341" s="40" t="str">
        <f>IF(M341=1,P341-O341,"")</f>
        <v/>
      </c>
      <c r="R341" s="38">
        <f>IF(M341=1,IF(G341&gt;0,R340+1,0),R340)</f>
        <v>0</v>
      </c>
      <c r="S341" s="38">
        <f>IF(M341=1,IF(G341&lt;0,S340+1,0),S340)</f>
        <v>0</v>
      </c>
      <c r="T341" s="36" t="str">
        <f>IF(M341&lt;&gt;1,"",IF(R340&gt;=3,"前面连赢 3 笔以上","前面连赢 "&amp;R340&amp;" 笔"))</f>
        <v/>
      </c>
      <c r="U341" s="40" t="str">
        <f>IF(AND(M341=1,ISNUMBER(H341)),H341-G341,"")</f>
        <v/>
      </c>
      <c r="V341" s="41" t="e">
        <f>IF(M341=1,O341,NA())</f>
        <v>#N/A</v>
      </c>
      <c r="W341" s="41" t="e">
        <f>IF(M341=1,-Q341,NA())</f>
        <v>#N/A</v>
      </c>
    </row>
    <row r="342">
      <c r="A342" s="17" t="n"/>
      <c r="B342" s="23" t="n"/>
      <c r="C342" s="25" t="n"/>
      <c r="D342" s="25" t="n"/>
      <c r="E342" s="25" t="n"/>
      <c r="F342" s="25" t="n"/>
      <c r="G342" s="35" t="n"/>
      <c r="H342" s="35" t="n"/>
      <c r="I342" s="25" t="n"/>
      <c r="J342" s="25" t="n"/>
      <c r="K342" s="36" t="str">
        <f>IF(ISNUMBER(B342),"周"&amp;CHOOSE(WEEKDAY(B342,2),"一","二","三","四","五","六","日"),"")</f>
        <v/>
      </c>
      <c r="L342" s="37" t="str">
        <f>IF(ISNUMBER(B342),DATE(YEAR(B342),MONTH(B342),1),"")</f>
        <v/>
      </c>
      <c r="M342" s="38">
        <f>IF(AND(ISNUMBER(B342),ISNUMBER(G342)),IF(AND(OR(NOT(ISNUMBER('看板'!$C$4)),B342&gt;='看板'!$C$4),OR(NOT(ISNUMBER('看板'!$E$4)),B342&lt;='看板'!$E$4),OR('看板'!$C$5="",C342='看板'!$C$5),OR('看板'!$E$5="",D342='看板'!$E$5)),1,0),0)</f>
        <v>0</v>
      </c>
      <c r="N342" s="38" t="str">
        <f>IF(M342=1,COUNTIF(M$5:M342,1),"")</f>
        <v/>
      </c>
      <c r="O342" s="39" t="str">
        <f>IF(M342=1,SUMIF(M$5:M342,1,G$5:G342),"")</f>
        <v/>
      </c>
      <c r="P342" s="39" t="str">
        <f>IF(M342=1,MAX(0,MAX(O$5:O342)),"")</f>
        <v/>
      </c>
      <c r="Q342" s="40" t="str">
        <f>IF(M342=1,P342-O342,"")</f>
        <v/>
      </c>
      <c r="R342" s="38">
        <f>IF(M342=1,IF(G342&gt;0,R341+1,0),R341)</f>
        <v>0</v>
      </c>
      <c r="S342" s="38">
        <f>IF(M342=1,IF(G342&lt;0,S341+1,0),S341)</f>
        <v>0</v>
      </c>
      <c r="T342" s="36" t="str">
        <f>IF(M342&lt;&gt;1,"",IF(R341&gt;=3,"前面连赢 3 笔以上","前面连赢 "&amp;R341&amp;" 笔"))</f>
        <v/>
      </c>
      <c r="U342" s="40" t="str">
        <f>IF(AND(M342=1,ISNUMBER(H342)),H342-G342,"")</f>
        <v/>
      </c>
      <c r="V342" s="41" t="e">
        <f>IF(M342=1,O342,NA())</f>
        <v>#N/A</v>
      </c>
      <c r="W342" s="41" t="e">
        <f>IF(M342=1,-Q342,NA())</f>
        <v>#N/A</v>
      </c>
    </row>
    <row r="343">
      <c r="A343" s="17" t="n"/>
      <c r="B343" s="23" t="n"/>
      <c r="C343" s="25" t="n"/>
      <c r="D343" s="25" t="n"/>
      <c r="E343" s="25" t="n"/>
      <c r="F343" s="25" t="n"/>
      <c r="G343" s="35" t="n"/>
      <c r="H343" s="35" t="n"/>
      <c r="I343" s="25" t="n"/>
      <c r="J343" s="25" t="n"/>
      <c r="K343" s="36" t="str">
        <f>IF(ISNUMBER(B343),"周"&amp;CHOOSE(WEEKDAY(B343,2),"一","二","三","四","五","六","日"),"")</f>
        <v/>
      </c>
      <c r="L343" s="37" t="str">
        <f>IF(ISNUMBER(B343),DATE(YEAR(B343),MONTH(B343),1),"")</f>
        <v/>
      </c>
      <c r="M343" s="38">
        <f>IF(AND(ISNUMBER(B343),ISNUMBER(G343)),IF(AND(OR(NOT(ISNUMBER('看板'!$C$4)),B343&gt;='看板'!$C$4),OR(NOT(ISNUMBER('看板'!$E$4)),B343&lt;='看板'!$E$4),OR('看板'!$C$5="",C343='看板'!$C$5),OR('看板'!$E$5="",D343='看板'!$E$5)),1,0),0)</f>
        <v>0</v>
      </c>
      <c r="N343" s="38" t="str">
        <f>IF(M343=1,COUNTIF(M$5:M343,1),"")</f>
        <v/>
      </c>
      <c r="O343" s="39" t="str">
        <f>IF(M343=1,SUMIF(M$5:M343,1,G$5:G343),"")</f>
        <v/>
      </c>
      <c r="P343" s="39" t="str">
        <f>IF(M343=1,MAX(0,MAX(O$5:O343)),"")</f>
        <v/>
      </c>
      <c r="Q343" s="40" t="str">
        <f>IF(M343=1,P343-O343,"")</f>
        <v/>
      </c>
      <c r="R343" s="38">
        <f>IF(M343=1,IF(G343&gt;0,R342+1,0),R342)</f>
        <v>0</v>
      </c>
      <c r="S343" s="38">
        <f>IF(M343=1,IF(G343&lt;0,S342+1,0),S342)</f>
        <v>0</v>
      </c>
      <c r="T343" s="36" t="str">
        <f>IF(M343&lt;&gt;1,"",IF(R342&gt;=3,"前面连赢 3 笔以上","前面连赢 "&amp;R342&amp;" 笔"))</f>
        <v/>
      </c>
      <c r="U343" s="40" t="str">
        <f>IF(AND(M343=1,ISNUMBER(H343)),H343-G343,"")</f>
        <v/>
      </c>
      <c r="V343" s="41" t="e">
        <f>IF(M343=1,O343,NA())</f>
        <v>#N/A</v>
      </c>
      <c r="W343" s="41" t="e">
        <f>IF(M343=1,-Q343,NA())</f>
        <v>#N/A</v>
      </c>
    </row>
    <row r="344">
      <c r="A344" s="17" t="n"/>
      <c r="B344" s="23" t="n"/>
      <c r="C344" s="25" t="n"/>
      <c r="D344" s="25" t="n"/>
      <c r="E344" s="25" t="n"/>
      <c r="F344" s="25" t="n"/>
      <c r="G344" s="35" t="n"/>
      <c r="H344" s="35" t="n"/>
      <c r="I344" s="25" t="n"/>
      <c r="J344" s="25" t="n"/>
      <c r="K344" s="36" t="str">
        <f>IF(ISNUMBER(B344),"周"&amp;CHOOSE(WEEKDAY(B344,2),"一","二","三","四","五","六","日"),"")</f>
        <v/>
      </c>
      <c r="L344" s="37" t="str">
        <f>IF(ISNUMBER(B344),DATE(YEAR(B344),MONTH(B344),1),"")</f>
        <v/>
      </c>
      <c r="M344" s="38">
        <f>IF(AND(ISNUMBER(B344),ISNUMBER(G344)),IF(AND(OR(NOT(ISNUMBER('看板'!$C$4)),B344&gt;='看板'!$C$4),OR(NOT(ISNUMBER('看板'!$E$4)),B344&lt;='看板'!$E$4),OR('看板'!$C$5="",C344='看板'!$C$5),OR('看板'!$E$5="",D344='看板'!$E$5)),1,0),0)</f>
        <v>0</v>
      </c>
      <c r="N344" s="38" t="str">
        <f>IF(M344=1,COUNTIF(M$5:M344,1),"")</f>
        <v/>
      </c>
      <c r="O344" s="39" t="str">
        <f>IF(M344=1,SUMIF(M$5:M344,1,G$5:G344),"")</f>
        <v/>
      </c>
      <c r="P344" s="39" t="str">
        <f>IF(M344=1,MAX(0,MAX(O$5:O344)),"")</f>
        <v/>
      </c>
      <c r="Q344" s="40" t="str">
        <f>IF(M344=1,P344-O344,"")</f>
        <v/>
      </c>
      <c r="R344" s="38">
        <f>IF(M344=1,IF(G344&gt;0,R343+1,0),R343)</f>
        <v>0</v>
      </c>
      <c r="S344" s="38">
        <f>IF(M344=1,IF(G344&lt;0,S343+1,0),S343)</f>
        <v>0</v>
      </c>
      <c r="T344" s="36" t="str">
        <f>IF(M344&lt;&gt;1,"",IF(R343&gt;=3,"前面连赢 3 笔以上","前面连赢 "&amp;R343&amp;" 笔"))</f>
        <v/>
      </c>
      <c r="U344" s="40" t="str">
        <f>IF(AND(M344=1,ISNUMBER(H344)),H344-G344,"")</f>
        <v/>
      </c>
      <c r="V344" s="41" t="e">
        <f>IF(M344=1,O344,NA())</f>
        <v>#N/A</v>
      </c>
      <c r="W344" s="41" t="e">
        <f>IF(M344=1,-Q344,NA())</f>
        <v>#N/A</v>
      </c>
    </row>
    <row r="345">
      <c r="A345" s="17" t="n"/>
      <c r="B345" s="23" t="n"/>
      <c r="C345" s="25" t="n"/>
      <c r="D345" s="25" t="n"/>
      <c r="E345" s="25" t="n"/>
      <c r="F345" s="25" t="n"/>
      <c r="G345" s="35" t="n"/>
      <c r="H345" s="35" t="n"/>
      <c r="I345" s="25" t="n"/>
      <c r="J345" s="25" t="n"/>
      <c r="K345" s="36" t="str">
        <f>IF(ISNUMBER(B345),"周"&amp;CHOOSE(WEEKDAY(B345,2),"一","二","三","四","五","六","日"),"")</f>
        <v/>
      </c>
      <c r="L345" s="37" t="str">
        <f>IF(ISNUMBER(B345),DATE(YEAR(B345),MONTH(B345),1),"")</f>
        <v/>
      </c>
      <c r="M345" s="38">
        <f>IF(AND(ISNUMBER(B345),ISNUMBER(G345)),IF(AND(OR(NOT(ISNUMBER('看板'!$C$4)),B345&gt;='看板'!$C$4),OR(NOT(ISNUMBER('看板'!$E$4)),B345&lt;='看板'!$E$4),OR('看板'!$C$5="",C345='看板'!$C$5),OR('看板'!$E$5="",D345='看板'!$E$5)),1,0),0)</f>
        <v>0</v>
      </c>
      <c r="N345" s="38" t="str">
        <f>IF(M345=1,COUNTIF(M$5:M345,1),"")</f>
        <v/>
      </c>
      <c r="O345" s="39" t="str">
        <f>IF(M345=1,SUMIF(M$5:M345,1,G$5:G345),"")</f>
        <v/>
      </c>
      <c r="P345" s="39" t="str">
        <f>IF(M345=1,MAX(0,MAX(O$5:O345)),"")</f>
        <v/>
      </c>
      <c r="Q345" s="40" t="str">
        <f>IF(M345=1,P345-O345,"")</f>
        <v/>
      </c>
      <c r="R345" s="38">
        <f>IF(M345=1,IF(G345&gt;0,R344+1,0),R344)</f>
        <v>0</v>
      </c>
      <c r="S345" s="38">
        <f>IF(M345=1,IF(G345&lt;0,S344+1,0),S344)</f>
        <v>0</v>
      </c>
      <c r="T345" s="36" t="str">
        <f>IF(M345&lt;&gt;1,"",IF(R344&gt;=3,"前面连赢 3 笔以上","前面连赢 "&amp;R344&amp;" 笔"))</f>
        <v/>
      </c>
      <c r="U345" s="40" t="str">
        <f>IF(AND(M345=1,ISNUMBER(H345)),H345-G345,"")</f>
        <v/>
      </c>
      <c r="V345" s="41" t="e">
        <f>IF(M345=1,O345,NA())</f>
        <v>#N/A</v>
      </c>
      <c r="W345" s="41" t="e">
        <f>IF(M345=1,-Q345,NA())</f>
        <v>#N/A</v>
      </c>
    </row>
    <row r="346">
      <c r="A346" s="17" t="n"/>
      <c r="B346" s="23" t="n"/>
      <c r="C346" s="25" t="n"/>
      <c r="D346" s="25" t="n"/>
      <c r="E346" s="25" t="n"/>
      <c r="F346" s="25" t="n"/>
      <c r="G346" s="35" t="n"/>
      <c r="H346" s="35" t="n"/>
      <c r="I346" s="25" t="n"/>
      <c r="J346" s="25" t="n"/>
      <c r="K346" s="36" t="str">
        <f>IF(ISNUMBER(B346),"周"&amp;CHOOSE(WEEKDAY(B346,2),"一","二","三","四","五","六","日"),"")</f>
        <v/>
      </c>
      <c r="L346" s="37" t="str">
        <f>IF(ISNUMBER(B346),DATE(YEAR(B346),MONTH(B346),1),"")</f>
        <v/>
      </c>
      <c r="M346" s="38">
        <f>IF(AND(ISNUMBER(B346),ISNUMBER(G346)),IF(AND(OR(NOT(ISNUMBER('看板'!$C$4)),B346&gt;='看板'!$C$4),OR(NOT(ISNUMBER('看板'!$E$4)),B346&lt;='看板'!$E$4),OR('看板'!$C$5="",C346='看板'!$C$5),OR('看板'!$E$5="",D346='看板'!$E$5)),1,0),0)</f>
        <v>0</v>
      </c>
      <c r="N346" s="38" t="str">
        <f>IF(M346=1,COUNTIF(M$5:M346,1),"")</f>
        <v/>
      </c>
      <c r="O346" s="39" t="str">
        <f>IF(M346=1,SUMIF(M$5:M346,1,G$5:G346),"")</f>
        <v/>
      </c>
      <c r="P346" s="39" t="str">
        <f>IF(M346=1,MAX(0,MAX(O$5:O346)),"")</f>
        <v/>
      </c>
      <c r="Q346" s="40" t="str">
        <f>IF(M346=1,P346-O346,"")</f>
        <v/>
      </c>
      <c r="R346" s="38">
        <f>IF(M346=1,IF(G346&gt;0,R345+1,0),R345)</f>
        <v>0</v>
      </c>
      <c r="S346" s="38">
        <f>IF(M346=1,IF(G346&lt;0,S345+1,0),S345)</f>
        <v>0</v>
      </c>
      <c r="T346" s="36" t="str">
        <f>IF(M346&lt;&gt;1,"",IF(R345&gt;=3,"前面连赢 3 笔以上","前面连赢 "&amp;R345&amp;" 笔"))</f>
        <v/>
      </c>
      <c r="U346" s="40" t="str">
        <f>IF(AND(M346=1,ISNUMBER(H346)),H346-G346,"")</f>
        <v/>
      </c>
      <c r="V346" s="41" t="e">
        <f>IF(M346=1,O346,NA())</f>
        <v>#N/A</v>
      </c>
      <c r="W346" s="41" t="e">
        <f>IF(M346=1,-Q346,NA())</f>
        <v>#N/A</v>
      </c>
    </row>
    <row r="347">
      <c r="A347" s="17" t="n"/>
      <c r="B347" s="23" t="n"/>
      <c r="C347" s="25" t="n"/>
      <c r="D347" s="25" t="n"/>
      <c r="E347" s="25" t="n"/>
      <c r="F347" s="25" t="n"/>
      <c r="G347" s="35" t="n"/>
      <c r="H347" s="35" t="n"/>
      <c r="I347" s="25" t="n"/>
      <c r="J347" s="25" t="n"/>
      <c r="K347" s="36" t="str">
        <f>IF(ISNUMBER(B347),"周"&amp;CHOOSE(WEEKDAY(B347,2),"一","二","三","四","五","六","日"),"")</f>
        <v/>
      </c>
      <c r="L347" s="37" t="str">
        <f>IF(ISNUMBER(B347),DATE(YEAR(B347),MONTH(B347),1),"")</f>
        <v/>
      </c>
      <c r="M347" s="38">
        <f>IF(AND(ISNUMBER(B347),ISNUMBER(G347)),IF(AND(OR(NOT(ISNUMBER('看板'!$C$4)),B347&gt;='看板'!$C$4),OR(NOT(ISNUMBER('看板'!$E$4)),B347&lt;='看板'!$E$4),OR('看板'!$C$5="",C347='看板'!$C$5),OR('看板'!$E$5="",D347='看板'!$E$5)),1,0),0)</f>
        <v>0</v>
      </c>
      <c r="N347" s="38" t="str">
        <f>IF(M347=1,COUNTIF(M$5:M347,1),"")</f>
        <v/>
      </c>
      <c r="O347" s="39" t="str">
        <f>IF(M347=1,SUMIF(M$5:M347,1,G$5:G347),"")</f>
        <v/>
      </c>
      <c r="P347" s="39" t="str">
        <f>IF(M347=1,MAX(0,MAX(O$5:O347)),"")</f>
        <v/>
      </c>
      <c r="Q347" s="40" t="str">
        <f>IF(M347=1,P347-O347,"")</f>
        <v/>
      </c>
      <c r="R347" s="38">
        <f>IF(M347=1,IF(G347&gt;0,R346+1,0),R346)</f>
        <v>0</v>
      </c>
      <c r="S347" s="38">
        <f>IF(M347=1,IF(G347&lt;0,S346+1,0),S346)</f>
        <v>0</v>
      </c>
      <c r="T347" s="36" t="str">
        <f>IF(M347&lt;&gt;1,"",IF(R346&gt;=3,"前面连赢 3 笔以上","前面连赢 "&amp;R346&amp;" 笔"))</f>
        <v/>
      </c>
      <c r="U347" s="40" t="str">
        <f>IF(AND(M347=1,ISNUMBER(H347)),H347-G347,"")</f>
        <v/>
      </c>
      <c r="V347" s="41" t="e">
        <f>IF(M347=1,O347,NA())</f>
        <v>#N/A</v>
      </c>
      <c r="W347" s="41" t="e">
        <f>IF(M347=1,-Q347,NA())</f>
        <v>#N/A</v>
      </c>
    </row>
    <row r="348">
      <c r="A348" s="17" t="n"/>
      <c r="B348" s="23" t="n"/>
      <c r="C348" s="25" t="n"/>
      <c r="D348" s="25" t="n"/>
      <c r="E348" s="25" t="n"/>
      <c r="F348" s="25" t="n"/>
      <c r="G348" s="35" t="n"/>
      <c r="H348" s="35" t="n"/>
      <c r="I348" s="25" t="n"/>
      <c r="J348" s="25" t="n"/>
      <c r="K348" s="36" t="str">
        <f>IF(ISNUMBER(B348),"周"&amp;CHOOSE(WEEKDAY(B348,2),"一","二","三","四","五","六","日"),"")</f>
        <v/>
      </c>
      <c r="L348" s="37" t="str">
        <f>IF(ISNUMBER(B348),DATE(YEAR(B348),MONTH(B348),1),"")</f>
        <v/>
      </c>
      <c r="M348" s="38">
        <f>IF(AND(ISNUMBER(B348),ISNUMBER(G348)),IF(AND(OR(NOT(ISNUMBER('看板'!$C$4)),B348&gt;='看板'!$C$4),OR(NOT(ISNUMBER('看板'!$E$4)),B348&lt;='看板'!$E$4),OR('看板'!$C$5="",C348='看板'!$C$5),OR('看板'!$E$5="",D348='看板'!$E$5)),1,0),0)</f>
        <v>0</v>
      </c>
      <c r="N348" s="38" t="str">
        <f>IF(M348=1,COUNTIF(M$5:M348,1),"")</f>
        <v/>
      </c>
      <c r="O348" s="39" t="str">
        <f>IF(M348=1,SUMIF(M$5:M348,1,G$5:G348),"")</f>
        <v/>
      </c>
      <c r="P348" s="39" t="str">
        <f>IF(M348=1,MAX(0,MAX(O$5:O348)),"")</f>
        <v/>
      </c>
      <c r="Q348" s="40" t="str">
        <f>IF(M348=1,P348-O348,"")</f>
        <v/>
      </c>
      <c r="R348" s="38">
        <f>IF(M348=1,IF(G348&gt;0,R347+1,0),R347)</f>
        <v>0</v>
      </c>
      <c r="S348" s="38">
        <f>IF(M348=1,IF(G348&lt;0,S347+1,0),S347)</f>
        <v>0</v>
      </c>
      <c r="T348" s="36" t="str">
        <f>IF(M348&lt;&gt;1,"",IF(R347&gt;=3,"前面连赢 3 笔以上","前面连赢 "&amp;R347&amp;" 笔"))</f>
        <v/>
      </c>
      <c r="U348" s="40" t="str">
        <f>IF(AND(M348=1,ISNUMBER(H348)),H348-G348,"")</f>
        <v/>
      </c>
      <c r="V348" s="41" t="e">
        <f>IF(M348=1,O348,NA())</f>
        <v>#N/A</v>
      </c>
      <c r="W348" s="41" t="e">
        <f>IF(M348=1,-Q348,NA())</f>
        <v>#N/A</v>
      </c>
    </row>
    <row r="349">
      <c r="A349" s="17" t="n"/>
      <c r="B349" s="23" t="n"/>
      <c r="C349" s="25" t="n"/>
      <c r="D349" s="25" t="n"/>
      <c r="E349" s="25" t="n"/>
      <c r="F349" s="25" t="n"/>
      <c r="G349" s="35" t="n"/>
      <c r="H349" s="35" t="n"/>
      <c r="I349" s="25" t="n"/>
      <c r="J349" s="25" t="n"/>
      <c r="K349" s="36" t="str">
        <f>IF(ISNUMBER(B349),"周"&amp;CHOOSE(WEEKDAY(B349,2),"一","二","三","四","五","六","日"),"")</f>
        <v/>
      </c>
      <c r="L349" s="37" t="str">
        <f>IF(ISNUMBER(B349),DATE(YEAR(B349),MONTH(B349),1),"")</f>
        <v/>
      </c>
      <c r="M349" s="38">
        <f>IF(AND(ISNUMBER(B349),ISNUMBER(G349)),IF(AND(OR(NOT(ISNUMBER('看板'!$C$4)),B349&gt;='看板'!$C$4),OR(NOT(ISNUMBER('看板'!$E$4)),B349&lt;='看板'!$E$4),OR('看板'!$C$5="",C349='看板'!$C$5),OR('看板'!$E$5="",D349='看板'!$E$5)),1,0),0)</f>
        <v>0</v>
      </c>
      <c r="N349" s="38" t="str">
        <f>IF(M349=1,COUNTIF(M$5:M349,1),"")</f>
        <v/>
      </c>
      <c r="O349" s="39" t="str">
        <f>IF(M349=1,SUMIF(M$5:M349,1,G$5:G349),"")</f>
        <v/>
      </c>
      <c r="P349" s="39" t="str">
        <f>IF(M349=1,MAX(0,MAX(O$5:O349)),"")</f>
        <v/>
      </c>
      <c r="Q349" s="40" t="str">
        <f>IF(M349=1,P349-O349,"")</f>
        <v/>
      </c>
      <c r="R349" s="38">
        <f>IF(M349=1,IF(G349&gt;0,R348+1,0),R348)</f>
        <v>0</v>
      </c>
      <c r="S349" s="38">
        <f>IF(M349=1,IF(G349&lt;0,S348+1,0),S348)</f>
        <v>0</v>
      </c>
      <c r="T349" s="36" t="str">
        <f>IF(M349&lt;&gt;1,"",IF(R348&gt;=3,"前面连赢 3 笔以上","前面连赢 "&amp;R348&amp;" 笔"))</f>
        <v/>
      </c>
      <c r="U349" s="40" t="str">
        <f>IF(AND(M349=1,ISNUMBER(H349)),H349-G349,"")</f>
        <v/>
      </c>
      <c r="V349" s="41" t="e">
        <f>IF(M349=1,O349,NA())</f>
        <v>#N/A</v>
      </c>
      <c r="W349" s="41" t="e">
        <f>IF(M349=1,-Q349,NA())</f>
        <v>#N/A</v>
      </c>
    </row>
    <row r="350">
      <c r="A350" s="17" t="n"/>
      <c r="B350" s="23" t="n"/>
      <c r="C350" s="25" t="n"/>
      <c r="D350" s="25" t="n"/>
      <c r="E350" s="25" t="n"/>
      <c r="F350" s="25" t="n"/>
      <c r="G350" s="35" t="n"/>
      <c r="H350" s="35" t="n"/>
      <c r="I350" s="25" t="n"/>
      <c r="J350" s="25" t="n"/>
      <c r="K350" s="36" t="str">
        <f>IF(ISNUMBER(B350),"周"&amp;CHOOSE(WEEKDAY(B350,2),"一","二","三","四","五","六","日"),"")</f>
        <v/>
      </c>
      <c r="L350" s="37" t="str">
        <f>IF(ISNUMBER(B350),DATE(YEAR(B350),MONTH(B350),1),"")</f>
        <v/>
      </c>
      <c r="M350" s="38">
        <f>IF(AND(ISNUMBER(B350),ISNUMBER(G350)),IF(AND(OR(NOT(ISNUMBER('看板'!$C$4)),B350&gt;='看板'!$C$4),OR(NOT(ISNUMBER('看板'!$E$4)),B350&lt;='看板'!$E$4),OR('看板'!$C$5="",C350='看板'!$C$5),OR('看板'!$E$5="",D350='看板'!$E$5)),1,0),0)</f>
        <v>0</v>
      </c>
      <c r="N350" s="38" t="str">
        <f>IF(M350=1,COUNTIF(M$5:M350,1),"")</f>
        <v/>
      </c>
      <c r="O350" s="39" t="str">
        <f>IF(M350=1,SUMIF(M$5:M350,1,G$5:G350),"")</f>
        <v/>
      </c>
      <c r="P350" s="39" t="str">
        <f>IF(M350=1,MAX(0,MAX(O$5:O350)),"")</f>
        <v/>
      </c>
      <c r="Q350" s="40" t="str">
        <f>IF(M350=1,P350-O350,"")</f>
        <v/>
      </c>
      <c r="R350" s="38">
        <f>IF(M350=1,IF(G350&gt;0,R349+1,0),R349)</f>
        <v>0</v>
      </c>
      <c r="S350" s="38">
        <f>IF(M350=1,IF(G350&lt;0,S349+1,0),S349)</f>
        <v>0</v>
      </c>
      <c r="T350" s="36" t="str">
        <f>IF(M350&lt;&gt;1,"",IF(R349&gt;=3,"前面连赢 3 笔以上","前面连赢 "&amp;R349&amp;" 笔"))</f>
        <v/>
      </c>
      <c r="U350" s="40" t="str">
        <f>IF(AND(M350=1,ISNUMBER(H350)),H350-G350,"")</f>
        <v/>
      </c>
      <c r="V350" s="41" t="e">
        <f>IF(M350=1,O350,NA())</f>
        <v>#N/A</v>
      </c>
      <c r="W350" s="41" t="e">
        <f>IF(M350=1,-Q350,NA())</f>
        <v>#N/A</v>
      </c>
    </row>
    <row r="351">
      <c r="A351" s="17" t="n"/>
      <c r="B351" s="23" t="n"/>
      <c r="C351" s="25" t="n"/>
      <c r="D351" s="25" t="n"/>
      <c r="E351" s="25" t="n"/>
      <c r="F351" s="25" t="n"/>
      <c r="G351" s="35" t="n"/>
      <c r="H351" s="35" t="n"/>
      <c r="I351" s="25" t="n"/>
      <c r="J351" s="25" t="n"/>
      <c r="K351" s="36" t="str">
        <f>IF(ISNUMBER(B351),"周"&amp;CHOOSE(WEEKDAY(B351,2),"一","二","三","四","五","六","日"),"")</f>
        <v/>
      </c>
      <c r="L351" s="37" t="str">
        <f>IF(ISNUMBER(B351),DATE(YEAR(B351),MONTH(B351),1),"")</f>
        <v/>
      </c>
      <c r="M351" s="38">
        <f>IF(AND(ISNUMBER(B351),ISNUMBER(G351)),IF(AND(OR(NOT(ISNUMBER('看板'!$C$4)),B351&gt;='看板'!$C$4),OR(NOT(ISNUMBER('看板'!$E$4)),B351&lt;='看板'!$E$4),OR('看板'!$C$5="",C351='看板'!$C$5),OR('看板'!$E$5="",D351='看板'!$E$5)),1,0),0)</f>
        <v>0</v>
      </c>
      <c r="N351" s="38" t="str">
        <f>IF(M351=1,COUNTIF(M$5:M351,1),"")</f>
        <v/>
      </c>
      <c r="O351" s="39" t="str">
        <f>IF(M351=1,SUMIF(M$5:M351,1,G$5:G351),"")</f>
        <v/>
      </c>
      <c r="P351" s="39" t="str">
        <f>IF(M351=1,MAX(0,MAX(O$5:O351)),"")</f>
        <v/>
      </c>
      <c r="Q351" s="40" t="str">
        <f>IF(M351=1,P351-O351,"")</f>
        <v/>
      </c>
      <c r="R351" s="38">
        <f>IF(M351=1,IF(G351&gt;0,R350+1,0),R350)</f>
        <v>0</v>
      </c>
      <c r="S351" s="38">
        <f>IF(M351=1,IF(G351&lt;0,S350+1,0),S350)</f>
        <v>0</v>
      </c>
      <c r="T351" s="36" t="str">
        <f>IF(M351&lt;&gt;1,"",IF(R350&gt;=3,"前面连赢 3 笔以上","前面连赢 "&amp;R350&amp;" 笔"))</f>
        <v/>
      </c>
      <c r="U351" s="40" t="str">
        <f>IF(AND(M351=1,ISNUMBER(H351)),H351-G351,"")</f>
        <v/>
      </c>
      <c r="V351" s="41" t="e">
        <f>IF(M351=1,O351,NA())</f>
        <v>#N/A</v>
      </c>
      <c r="W351" s="41" t="e">
        <f>IF(M351=1,-Q351,NA())</f>
        <v>#N/A</v>
      </c>
    </row>
    <row r="352">
      <c r="A352" s="17" t="n"/>
      <c r="B352" s="23" t="n"/>
      <c r="C352" s="25" t="n"/>
      <c r="D352" s="25" t="n"/>
      <c r="E352" s="25" t="n"/>
      <c r="F352" s="25" t="n"/>
      <c r="G352" s="35" t="n"/>
      <c r="H352" s="35" t="n"/>
      <c r="I352" s="25" t="n"/>
      <c r="J352" s="25" t="n"/>
      <c r="K352" s="36" t="str">
        <f>IF(ISNUMBER(B352),"周"&amp;CHOOSE(WEEKDAY(B352,2),"一","二","三","四","五","六","日"),"")</f>
        <v/>
      </c>
      <c r="L352" s="37" t="str">
        <f>IF(ISNUMBER(B352),DATE(YEAR(B352),MONTH(B352),1),"")</f>
        <v/>
      </c>
      <c r="M352" s="38">
        <f>IF(AND(ISNUMBER(B352),ISNUMBER(G352)),IF(AND(OR(NOT(ISNUMBER('看板'!$C$4)),B352&gt;='看板'!$C$4),OR(NOT(ISNUMBER('看板'!$E$4)),B352&lt;='看板'!$E$4),OR('看板'!$C$5="",C352='看板'!$C$5),OR('看板'!$E$5="",D352='看板'!$E$5)),1,0),0)</f>
        <v>0</v>
      </c>
      <c r="N352" s="38" t="str">
        <f>IF(M352=1,COUNTIF(M$5:M352,1),"")</f>
        <v/>
      </c>
      <c r="O352" s="39" t="str">
        <f>IF(M352=1,SUMIF(M$5:M352,1,G$5:G352),"")</f>
        <v/>
      </c>
      <c r="P352" s="39" t="str">
        <f>IF(M352=1,MAX(0,MAX(O$5:O352)),"")</f>
        <v/>
      </c>
      <c r="Q352" s="40" t="str">
        <f>IF(M352=1,P352-O352,"")</f>
        <v/>
      </c>
      <c r="R352" s="38">
        <f>IF(M352=1,IF(G352&gt;0,R351+1,0),R351)</f>
        <v>0</v>
      </c>
      <c r="S352" s="38">
        <f>IF(M352=1,IF(G352&lt;0,S351+1,0),S351)</f>
        <v>0</v>
      </c>
      <c r="T352" s="36" t="str">
        <f>IF(M352&lt;&gt;1,"",IF(R351&gt;=3,"前面连赢 3 笔以上","前面连赢 "&amp;R351&amp;" 笔"))</f>
        <v/>
      </c>
      <c r="U352" s="40" t="str">
        <f>IF(AND(M352=1,ISNUMBER(H352)),H352-G352,"")</f>
        <v/>
      </c>
      <c r="V352" s="41" t="e">
        <f>IF(M352=1,O352,NA())</f>
        <v>#N/A</v>
      </c>
      <c r="W352" s="41" t="e">
        <f>IF(M352=1,-Q352,NA())</f>
        <v>#N/A</v>
      </c>
    </row>
    <row r="353">
      <c r="A353" s="17" t="n"/>
      <c r="B353" s="23" t="n"/>
      <c r="C353" s="25" t="n"/>
      <c r="D353" s="25" t="n"/>
      <c r="E353" s="25" t="n"/>
      <c r="F353" s="25" t="n"/>
      <c r="G353" s="35" t="n"/>
      <c r="H353" s="35" t="n"/>
      <c r="I353" s="25" t="n"/>
      <c r="J353" s="25" t="n"/>
      <c r="K353" s="36" t="str">
        <f>IF(ISNUMBER(B353),"周"&amp;CHOOSE(WEEKDAY(B353,2),"一","二","三","四","五","六","日"),"")</f>
        <v/>
      </c>
      <c r="L353" s="37" t="str">
        <f>IF(ISNUMBER(B353),DATE(YEAR(B353),MONTH(B353),1),"")</f>
        <v/>
      </c>
      <c r="M353" s="38">
        <f>IF(AND(ISNUMBER(B353),ISNUMBER(G353)),IF(AND(OR(NOT(ISNUMBER('看板'!$C$4)),B353&gt;='看板'!$C$4),OR(NOT(ISNUMBER('看板'!$E$4)),B353&lt;='看板'!$E$4),OR('看板'!$C$5="",C353='看板'!$C$5),OR('看板'!$E$5="",D353='看板'!$E$5)),1,0),0)</f>
        <v>0</v>
      </c>
      <c r="N353" s="38" t="str">
        <f>IF(M353=1,COUNTIF(M$5:M353,1),"")</f>
        <v/>
      </c>
      <c r="O353" s="39" t="str">
        <f>IF(M353=1,SUMIF(M$5:M353,1,G$5:G353),"")</f>
        <v/>
      </c>
      <c r="P353" s="39" t="str">
        <f>IF(M353=1,MAX(0,MAX(O$5:O353)),"")</f>
        <v/>
      </c>
      <c r="Q353" s="40" t="str">
        <f>IF(M353=1,P353-O353,"")</f>
        <v/>
      </c>
      <c r="R353" s="38">
        <f>IF(M353=1,IF(G353&gt;0,R352+1,0),R352)</f>
        <v>0</v>
      </c>
      <c r="S353" s="38">
        <f>IF(M353=1,IF(G353&lt;0,S352+1,0),S352)</f>
        <v>0</v>
      </c>
      <c r="T353" s="36" t="str">
        <f>IF(M353&lt;&gt;1,"",IF(R352&gt;=3,"前面连赢 3 笔以上","前面连赢 "&amp;R352&amp;" 笔"))</f>
        <v/>
      </c>
      <c r="U353" s="40" t="str">
        <f>IF(AND(M353=1,ISNUMBER(H353)),H353-G353,"")</f>
        <v/>
      </c>
      <c r="V353" s="41" t="e">
        <f>IF(M353=1,O353,NA())</f>
        <v>#N/A</v>
      </c>
      <c r="W353" s="41" t="e">
        <f>IF(M353=1,-Q353,NA())</f>
        <v>#N/A</v>
      </c>
    </row>
    <row r="354">
      <c r="A354" s="17" t="n"/>
      <c r="B354" s="23" t="n"/>
      <c r="C354" s="25" t="n"/>
      <c r="D354" s="25" t="n"/>
      <c r="E354" s="25" t="n"/>
      <c r="F354" s="25" t="n"/>
      <c r="G354" s="35" t="n"/>
      <c r="H354" s="35" t="n"/>
      <c r="I354" s="25" t="n"/>
      <c r="J354" s="25" t="n"/>
      <c r="K354" s="36" t="str">
        <f>IF(ISNUMBER(B354),"周"&amp;CHOOSE(WEEKDAY(B354,2),"一","二","三","四","五","六","日"),"")</f>
        <v/>
      </c>
      <c r="L354" s="37" t="str">
        <f>IF(ISNUMBER(B354),DATE(YEAR(B354),MONTH(B354),1),"")</f>
        <v/>
      </c>
      <c r="M354" s="38">
        <f>IF(AND(ISNUMBER(B354),ISNUMBER(G354)),IF(AND(OR(NOT(ISNUMBER('看板'!$C$4)),B354&gt;='看板'!$C$4),OR(NOT(ISNUMBER('看板'!$E$4)),B354&lt;='看板'!$E$4),OR('看板'!$C$5="",C354='看板'!$C$5),OR('看板'!$E$5="",D354='看板'!$E$5)),1,0),0)</f>
        <v>0</v>
      </c>
      <c r="N354" s="38" t="str">
        <f>IF(M354=1,COUNTIF(M$5:M354,1),"")</f>
        <v/>
      </c>
      <c r="O354" s="39" t="str">
        <f>IF(M354=1,SUMIF(M$5:M354,1,G$5:G354),"")</f>
        <v/>
      </c>
      <c r="P354" s="39" t="str">
        <f>IF(M354=1,MAX(0,MAX(O$5:O354)),"")</f>
        <v/>
      </c>
      <c r="Q354" s="40" t="str">
        <f>IF(M354=1,P354-O354,"")</f>
        <v/>
      </c>
      <c r="R354" s="38">
        <f>IF(M354=1,IF(G354&gt;0,R353+1,0),R353)</f>
        <v>0</v>
      </c>
      <c r="S354" s="38">
        <f>IF(M354=1,IF(G354&lt;0,S353+1,0),S353)</f>
        <v>0</v>
      </c>
      <c r="T354" s="36" t="str">
        <f>IF(M354&lt;&gt;1,"",IF(R353&gt;=3,"前面连赢 3 笔以上","前面连赢 "&amp;R353&amp;" 笔"))</f>
        <v/>
      </c>
      <c r="U354" s="40" t="str">
        <f>IF(AND(M354=1,ISNUMBER(H354)),H354-G354,"")</f>
        <v/>
      </c>
      <c r="V354" s="41" t="e">
        <f>IF(M354=1,O354,NA())</f>
        <v>#N/A</v>
      </c>
      <c r="W354" s="41" t="e">
        <f>IF(M354=1,-Q354,NA())</f>
        <v>#N/A</v>
      </c>
    </row>
    <row r="355">
      <c r="A355" s="17" t="n"/>
      <c r="B355" s="23" t="n"/>
      <c r="C355" s="25" t="n"/>
      <c r="D355" s="25" t="n"/>
      <c r="E355" s="25" t="n"/>
      <c r="F355" s="25" t="n"/>
      <c r="G355" s="35" t="n"/>
      <c r="H355" s="35" t="n"/>
      <c r="I355" s="25" t="n"/>
      <c r="J355" s="25" t="n"/>
      <c r="K355" s="36" t="str">
        <f>IF(ISNUMBER(B355),"周"&amp;CHOOSE(WEEKDAY(B355,2),"一","二","三","四","五","六","日"),"")</f>
        <v/>
      </c>
      <c r="L355" s="37" t="str">
        <f>IF(ISNUMBER(B355),DATE(YEAR(B355),MONTH(B355),1),"")</f>
        <v/>
      </c>
      <c r="M355" s="38">
        <f>IF(AND(ISNUMBER(B355),ISNUMBER(G355)),IF(AND(OR(NOT(ISNUMBER('看板'!$C$4)),B355&gt;='看板'!$C$4),OR(NOT(ISNUMBER('看板'!$E$4)),B355&lt;='看板'!$E$4),OR('看板'!$C$5="",C355='看板'!$C$5),OR('看板'!$E$5="",D355='看板'!$E$5)),1,0),0)</f>
        <v>0</v>
      </c>
      <c r="N355" s="38" t="str">
        <f>IF(M355=1,COUNTIF(M$5:M355,1),"")</f>
        <v/>
      </c>
      <c r="O355" s="39" t="str">
        <f>IF(M355=1,SUMIF(M$5:M355,1,G$5:G355),"")</f>
        <v/>
      </c>
      <c r="P355" s="39" t="str">
        <f>IF(M355=1,MAX(0,MAX(O$5:O355)),"")</f>
        <v/>
      </c>
      <c r="Q355" s="40" t="str">
        <f>IF(M355=1,P355-O355,"")</f>
        <v/>
      </c>
      <c r="R355" s="38">
        <f>IF(M355=1,IF(G355&gt;0,R354+1,0),R354)</f>
        <v>0</v>
      </c>
      <c r="S355" s="38">
        <f>IF(M355=1,IF(G355&lt;0,S354+1,0),S354)</f>
        <v>0</v>
      </c>
      <c r="T355" s="36" t="str">
        <f>IF(M355&lt;&gt;1,"",IF(R354&gt;=3,"前面连赢 3 笔以上","前面连赢 "&amp;R354&amp;" 笔"))</f>
        <v/>
      </c>
      <c r="U355" s="40" t="str">
        <f>IF(AND(M355=1,ISNUMBER(H355)),H355-G355,"")</f>
        <v/>
      </c>
      <c r="V355" s="41" t="e">
        <f>IF(M355=1,O355,NA())</f>
        <v>#N/A</v>
      </c>
      <c r="W355" s="41" t="e">
        <f>IF(M355=1,-Q355,NA())</f>
        <v>#N/A</v>
      </c>
    </row>
    <row r="356">
      <c r="A356" s="17" t="n"/>
      <c r="B356" s="23" t="n"/>
      <c r="C356" s="25" t="n"/>
      <c r="D356" s="25" t="n"/>
      <c r="E356" s="25" t="n"/>
      <c r="F356" s="25" t="n"/>
      <c r="G356" s="35" t="n"/>
      <c r="H356" s="35" t="n"/>
      <c r="I356" s="25" t="n"/>
      <c r="J356" s="25" t="n"/>
      <c r="K356" s="36" t="str">
        <f>IF(ISNUMBER(B356),"周"&amp;CHOOSE(WEEKDAY(B356,2),"一","二","三","四","五","六","日"),"")</f>
        <v/>
      </c>
      <c r="L356" s="37" t="str">
        <f>IF(ISNUMBER(B356),DATE(YEAR(B356),MONTH(B356),1),"")</f>
        <v/>
      </c>
      <c r="M356" s="38">
        <f>IF(AND(ISNUMBER(B356),ISNUMBER(G356)),IF(AND(OR(NOT(ISNUMBER('看板'!$C$4)),B356&gt;='看板'!$C$4),OR(NOT(ISNUMBER('看板'!$E$4)),B356&lt;='看板'!$E$4),OR('看板'!$C$5="",C356='看板'!$C$5),OR('看板'!$E$5="",D356='看板'!$E$5)),1,0),0)</f>
        <v>0</v>
      </c>
      <c r="N356" s="38" t="str">
        <f>IF(M356=1,COUNTIF(M$5:M356,1),"")</f>
        <v/>
      </c>
      <c r="O356" s="39" t="str">
        <f>IF(M356=1,SUMIF(M$5:M356,1,G$5:G356),"")</f>
        <v/>
      </c>
      <c r="P356" s="39" t="str">
        <f>IF(M356=1,MAX(0,MAX(O$5:O356)),"")</f>
        <v/>
      </c>
      <c r="Q356" s="40" t="str">
        <f>IF(M356=1,P356-O356,"")</f>
        <v/>
      </c>
      <c r="R356" s="38">
        <f>IF(M356=1,IF(G356&gt;0,R355+1,0),R355)</f>
        <v>0</v>
      </c>
      <c r="S356" s="38">
        <f>IF(M356=1,IF(G356&lt;0,S355+1,0),S355)</f>
        <v>0</v>
      </c>
      <c r="T356" s="36" t="str">
        <f>IF(M356&lt;&gt;1,"",IF(R355&gt;=3,"前面连赢 3 笔以上","前面连赢 "&amp;R355&amp;" 笔"))</f>
        <v/>
      </c>
      <c r="U356" s="40" t="str">
        <f>IF(AND(M356=1,ISNUMBER(H356)),H356-G356,"")</f>
        <v/>
      </c>
      <c r="V356" s="41" t="e">
        <f>IF(M356=1,O356,NA())</f>
        <v>#N/A</v>
      </c>
      <c r="W356" s="41" t="e">
        <f>IF(M356=1,-Q356,NA())</f>
        <v>#N/A</v>
      </c>
    </row>
    <row r="357">
      <c r="A357" s="17" t="n"/>
      <c r="B357" s="23" t="n"/>
      <c r="C357" s="25" t="n"/>
      <c r="D357" s="25" t="n"/>
      <c r="E357" s="25" t="n"/>
      <c r="F357" s="25" t="n"/>
      <c r="G357" s="35" t="n"/>
      <c r="H357" s="35" t="n"/>
      <c r="I357" s="25" t="n"/>
      <c r="J357" s="25" t="n"/>
      <c r="K357" s="36" t="str">
        <f>IF(ISNUMBER(B357),"周"&amp;CHOOSE(WEEKDAY(B357,2),"一","二","三","四","五","六","日"),"")</f>
        <v/>
      </c>
      <c r="L357" s="37" t="str">
        <f>IF(ISNUMBER(B357),DATE(YEAR(B357),MONTH(B357),1),"")</f>
        <v/>
      </c>
      <c r="M357" s="38">
        <f>IF(AND(ISNUMBER(B357),ISNUMBER(G357)),IF(AND(OR(NOT(ISNUMBER('看板'!$C$4)),B357&gt;='看板'!$C$4),OR(NOT(ISNUMBER('看板'!$E$4)),B357&lt;='看板'!$E$4),OR('看板'!$C$5="",C357='看板'!$C$5),OR('看板'!$E$5="",D357='看板'!$E$5)),1,0),0)</f>
        <v>0</v>
      </c>
      <c r="N357" s="38" t="str">
        <f>IF(M357=1,COUNTIF(M$5:M357,1),"")</f>
        <v/>
      </c>
      <c r="O357" s="39" t="str">
        <f>IF(M357=1,SUMIF(M$5:M357,1,G$5:G357),"")</f>
        <v/>
      </c>
      <c r="P357" s="39" t="str">
        <f>IF(M357=1,MAX(0,MAX(O$5:O357)),"")</f>
        <v/>
      </c>
      <c r="Q357" s="40" t="str">
        <f>IF(M357=1,P357-O357,"")</f>
        <v/>
      </c>
      <c r="R357" s="38">
        <f>IF(M357=1,IF(G357&gt;0,R356+1,0),R356)</f>
        <v>0</v>
      </c>
      <c r="S357" s="38">
        <f>IF(M357=1,IF(G357&lt;0,S356+1,0),S356)</f>
        <v>0</v>
      </c>
      <c r="T357" s="36" t="str">
        <f>IF(M357&lt;&gt;1,"",IF(R356&gt;=3,"前面连赢 3 笔以上","前面连赢 "&amp;R356&amp;" 笔"))</f>
        <v/>
      </c>
      <c r="U357" s="40" t="str">
        <f>IF(AND(M357=1,ISNUMBER(H357)),H357-G357,"")</f>
        <v/>
      </c>
      <c r="V357" s="41" t="e">
        <f>IF(M357=1,O357,NA())</f>
        <v>#N/A</v>
      </c>
      <c r="W357" s="41" t="e">
        <f>IF(M357=1,-Q357,NA())</f>
        <v>#N/A</v>
      </c>
    </row>
    <row r="358">
      <c r="A358" s="17" t="n"/>
      <c r="B358" s="23" t="n"/>
      <c r="C358" s="25" t="n"/>
      <c r="D358" s="25" t="n"/>
      <c r="E358" s="25" t="n"/>
      <c r="F358" s="25" t="n"/>
      <c r="G358" s="35" t="n"/>
      <c r="H358" s="35" t="n"/>
      <c r="I358" s="25" t="n"/>
      <c r="J358" s="25" t="n"/>
      <c r="K358" s="36" t="str">
        <f>IF(ISNUMBER(B358),"周"&amp;CHOOSE(WEEKDAY(B358,2),"一","二","三","四","五","六","日"),"")</f>
        <v/>
      </c>
      <c r="L358" s="37" t="str">
        <f>IF(ISNUMBER(B358),DATE(YEAR(B358),MONTH(B358),1),"")</f>
        <v/>
      </c>
      <c r="M358" s="38">
        <f>IF(AND(ISNUMBER(B358),ISNUMBER(G358)),IF(AND(OR(NOT(ISNUMBER('看板'!$C$4)),B358&gt;='看板'!$C$4),OR(NOT(ISNUMBER('看板'!$E$4)),B358&lt;='看板'!$E$4),OR('看板'!$C$5="",C358='看板'!$C$5),OR('看板'!$E$5="",D358='看板'!$E$5)),1,0),0)</f>
        <v>0</v>
      </c>
      <c r="N358" s="38" t="str">
        <f>IF(M358=1,COUNTIF(M$5:M358,1),"")</f>
        <v/>
      </c>
      <c r="O358" s="39" t="str">
        <f>IF(M358=1,SUMIF(M$5:M358,1,G$5:G358),"")</f>
        <v/>
      </c>
      <c r="P358" s="39" t="str">
        <f>IF(M358=1,MAX(0,MAX(O$5:O358)),"")</f>
        <v/>
      </c>
      <c r="Q358" s="40" t="str">
        <f>IF(M358=1,P358-O358,"")</f>
        <v/>
      </c>
      <c r="R358" s="38">
        <f>IF(M358=1,IF(G358&gt;0,R357+1,0),R357)</f>
        <v>0</v>
      </c>
      <c r="S358" s="38">
        <f>IF(M358=1,IF(G358&lt;0,S357+1,0),S357)</f>
        <v>0</v>
      </c>
      <c r="T358" s="36" t="str">
        <f>IF(M358&lt;&gt;1,"",IF(R357&gt;=3,"前面连赢 3 笔以上","前面连赢 "&amp;R357&amp;" 笔"))</f>
        <v/>
      </c>
      <c r="U358" s="40" t="str">
        <f>IF(AND(M358=1,ISNUMBER(H358)),H358-G358,"")</f>
        <v/>
      </c>
      <c r="V358" s="41" t="e">
        <f>IF(M358=1,O358,NA())</f>
        <v>#N/A</v>
      </c>
      <c r="W358" s="41" t="e">
        <f>IF(M358=1,-Q358,NA())</f>
        <v>#N/A</v>
      </c>
    </row>
    <row r="359">
      <c r="A359" s="17" t="n"/>
      <c r="B359" s="23" t="n"/>
      <c r="C359" s="25" t="n"/>
      <c r="D359" s="25" t="n"/>
      <c r="E359" s="25" t="n"/>
      <c r="F359" s="25" t="n"/>
      <c r="G359" s="35" t="n"/>
      <c r="H359" s="35" t="n"/>
      <c r="I359" s="25" t="n"/>
      <c r="J359" s="25" t="n"/>
      <c r="K359" s="36" t="str">
        <f>IF(ISNUMBER(B359),"周"&amp;CHOOSE(WEEKDAY(B359,2),"一","二","三","四","五","六","日"),"")</f>
        <v/>
      </c>
      <c r="L359" s="37" t="str">
        <f>IF(ISNUMBER(B359),DATE(YEAR(B359),MONTH(B359),1),"")</f>
        <v/>
      </c>
      <c r="M359" s="38">
        <f>IF(AND(ISNUMBER(B359),ISNUMBER(G359)),IF(AND(OR(NOT(ISNUMBER('看板'!$C$4)),B359&gt;='看板'!$C$4),OR(NOT(ISNUMBER('看板'!$E$4)),B359&lt;='看板'!$E$4),OR('看板'!$C$5="",C359='看板'!$C$5),OR('看板'!$E$5="",D359='看板'!$E$5)),1,0),0)</f>
        <v>0</v>
      </c>
      <c r="N359" s="38" t="str">
        <f>IF(M359=1,COUNTIF(M$5:M359,1),"")</f>
        <v/>
      </c>
      <c r="O359" s="39" t="str">
        <f>IF(M359=1,SUMIF(M$5:M359,1,G$5:G359),"")</f>
        <v/>
      </c>
      <c r="P359" s="39" t="str">
        <f>IF(M359=1,MAX(0,MAX(O$5:O359)),"")</f>
        <v/>
      </c>
      <c r="Q359" s="40" t="str">
        <f>IF(M359=1,P359-O359,"")</f>
        <v/>
      </c>
      <c r="R359" s="38">
        <f>IF(M359=1,IF(G359&gt;0,R358+1,0),R358)</f>
        <v>0</v>
      </c>
      <c r="S359" s="38">
        <f>IF(M359=1,IF(G359&lt;0,S358+1,0),S358)</f>
        <v>0</v>
      </c>
      <c r="T359" s="36" t="str">
        <f>IF(M359&lt;&gt;1,"",IF(R358&gt;=3,"前面连赢 3 笔以上","前面连赢 "&amp;R358&amp;" 笔"))</f>
        <v/>
      </c>
      <c r="U359" s="40" t="str">
        <f>IF(AND(M359=1,ISNUMBER(H359)),H359-G359,"")</f>
        <v/>
      </c>
      <c r="V359" s="41" t="e">
        <f>IF(M359=1,O359,NA())</f>
        <v>#N/A</v>
      </c>
      <c r="W359" s="41" t="e">
        <f>IF(M359=1,-Q359,NA())</f>
        <v>#N/A</v>
      </c>
    </row>
    <row r="360">
      <c r="A360" s="17" t="n"/>
      <c r="B360" s="23" t="n"/>
      <c r="C360" s="25" t="n"/>
      <c r="D360" s="25" t="n"/>
      <c r="E360" s="25" t="n"/>
      <c r="F360" s="25" t="n"/>
      <c r="G360" s="35" t="n"/>
      <c r="H360" s="35" t="n"/>
      <c r="I360" s="25" t="n"/>
      <c r="J360" s="25" t="n"/>
      <c r="K360" s="36" t="str">
        <f>IF(ISNUMBER(B360),"周"&amp;CHOOSE(WEEKDAY(B360,2),"一","二","三","四","五","六","日"),"")</f>
        <v/>
      </c>
      <c r="L360" s="37" t="str">
        <f>IF(ISNUMBER(B360),DATE(YEAR(B360),MONTH(B360),1),"")</f>
        <v/>
      </c>
      <c r="M360" s="38">
        <f>IF(AND(ISNUMBER(B360),ISNUMBER(G360)),IF(AND(OR(NOT(ISNUMBER('看板'!$C$4)),B360&gt;='看板'!$C$4),OR(NOT(ISNUMBER('看板'!$E$4)),B360&lt;='看板'!$E$4),OR('看板'!$C$5="",C360='看板'!$C$5),OR('看板'!$E$5="",D360='看板'!$E$5)),1,0),0)</f>
        <v>0</v>
      </c>
      <c r="N360" s="38" t="str">
        <f>IF(M360=1,COUNTIF(M$5:M360,1),"")</f>
        <v/>
      </c>
      <c r="O360" s="39" t="str">
        <f>IF(M360=1,SUMIF(M$5:M360,1,G$5:G360),"")</f>
        <v/>
      </c>
      <c r="P360" s="39" t="str">
        <f>IF(M360=1,MAX(0,MAX(O$5:O360)),"")</f>
        <v/>
      </c>
      <c r="Q360" s="40" t="str">
        <f>IF(M360=1,P360-O360,"")</f>
        <v/>
      </c>
      <c r="R360" s="38">
        <f>IF(M360=1,IF(G360&gt;0,R359+1,0),R359)</f>
        <v>0</v>
      </c>
      <c r="S360" s="38">
        <f>IF(M360=1,IF(G360&lt;0,S359+1,0),S359)</f>
        <v>0</v>
      </c>
      <c r="T360" s="36" t="str">
        <f>IF(M360&lt;&gt;1,"",IF(R359&gt;=3,"前面连赢 3 笔以上","前面连赢 "&amp;R359&amp;" 笔"))</f>
        <v/>
      </c>
      <c r="U360" s="40" t="str">
        <f>IF(AND(M360=1,ISNUMBER(H360)),H360-G360,"")</f>
        <v/>
      </c>
      <c r="V360" s="41" t="e">
        <f>IF(M360=1,O360,NA())</f>
        <v>#N/A</v>
      </c>
      <c r="W360" s="41" t="e">
        <f>IF(M360=1,-Q360,NA())</f>
        <v>#N/A</v>
      </c>
    </row>
    <row r="361">
      <c r="A361" s="17" t="n"/>
      <c r="B361" s="23" t="n"/>
      <c r="C361" s="25" t="n"/>
      <c r="D361" s="25" t="n"/>
      <c r="E361" s="25" t="n"/>
      <c r="F361" s="25" t="n"/>
      <c r="G361" s="35" t="n"/>
      <c r="H361" s="35" t="n"/>
      <c r="I361" s="25" t="n"/>
      <c r="J361" s="25" t="n"/>
      <c r="K361" s="36" t="str">
        <f>IF(ISNUMBER(B361),"周"&amp;CHOOSE(WEEKDAY(B361,2),"一","二","三","四","五","六","日"),"")</f>
        <v/>
      </c>
      <c r="L361" s="37" t="str">
        <f>IF(ISNUMBER(B361),DATE(YEAR(B361),MONTH(B361),1),"")</f>
        <v/>
      </c>
      <c r="M361" s="38">
        <f>IF(AND(ISNUMBER(B361),ISNUMBER(G361)),IF(AND(OR(NOT(ISNUMBER('看板'!$C$4)),B361&gt;='看板'!$C$4),OR(NOT(ISNUMBER('看板'!$E$4)),B361&lt;='看板'!$E$4),OR('看板'!$C$5="",C361='看板'!$C$5),OR('看板'!$E$5="",D361='看板'!$E$5)),1,0),0)</f>
        <v>0</v>
      </c>
      <c r="N361" s="38" t="str">
        <f>IF(M361=1,COUNTIF(M$5:M361,1),"")</f>
        <v/>
      </c>
      <c r="O361" s="39" t="str">
        <f>IF(M361=1,SUMIF(M$5:M361,1,G$5:G361),"")</f>
        <v/>
      </c>
      <c r="P361" s="39" t="str">
        <f>IF(M361=1,MAX(0,MAX(O$5:O361)),"")</f>
        <v/>
      </c>
      <c r="Q361" s="40" t="str">
        <f>IF(M361=1,P361-O361,"")</f>
        <v/>
      </c>
      <c r="R361" s="38">
        <f>IF(M361=1,IF(G361&gt;0,R360+1,0),R360)</f>
        <v>0</v>
      </c>
      <c r="S361" s="38">
        <f>IF(M361=1,IF(G361&lt;0,S360+1,0),S360)</f>
        <v>0</v>
      </c>
      <c r="T361" s="36" t="str">
        <f>IF(M361&lt;&gt;1,"",IF(R360&gt;=3,"前面连赢 3 笔以上","前面连赢 "&amp;R360&amp;" 笔"))</f>
        <v/>
      </c>
      <c r="U361" s="40" t="str">
        <f>IF(AND(M361=1,ISNUMBER(H361)),H361-G361,"")</f>
        <v/>
      </c>
      <c r="V361" s="41" t="e">
        <f>IF(M361=1,O361,NA())</f>
        <v>#N/A</v>
      </c>
      <c r="W361" s="41" t="e">
        <f>IF(M361=1,-Q361,NA())</f>
        <v>#N/A</v>
      </c>
    </row>
    <row r="362">
      <c r="A362" s="17" t="n"/>
      <c r="B362" s="23" t="n"/>
      <c r="C362" s="25" t="n"/>
      <c r="D362" s="25" t="n"/>
      <c r="E362" s="25" t="n"/>
      <c r="F362" s="25" t="n"/>
      <c r="G362" s="35" t="n"/>
      <c r="H362" s="35" t="n"/>
      <c r="I362" s="25" t="n"/>
      <c r="J362" s="25" t="n"/>
      <c r="K362" s="36" t="str">
        <f>IF(ISNUMBER(B362),"周"&amp;CHOOSE(WEEKDAY(B362,2),"一","二","三","四","五","六","日"),"")</f>
        <v/>
      </c>
      <c r="L362" s="37" t="str">
        <f>IF(ISNUMBER(B362),DATE(YEAR(B362),MONTH(B362),1),"")</f>
        <v/>
      </c>
      <c r="M362" s="38">
        <f>IF(AND(ISNUMBER(B362),ISNUMBER(G362)),IF(AND(OR(NOT(ISNUMBER('看板'!$C$4)),B362&gt;='看板'!$C$4),OR(NOT(ISNUMBER('看板'!$E$4)),B362&lt;='看板'!$E$4),OR('看板'!$C$5="",C362='看板'!$C$5),OR('看板'!$E$5="",D362='看板'!$E$5)),1,0),0)</f>
        <v>0</v>
      </c>
      <c r="N362" s="38" t="str">
        <f>IF(M362=1,COUNTIF(M$5:M362,1),"")</f>
        <v/>
      </c>
      <c r="O362" s="39" t="str">
        <f>IF(M362=1,SUMIF(M$5:M362,1,G$5:G362),"")</f>
        <v/>
      </c>
      <c r="P362" s="39" t="str">
        <f>IF(M362=1,MAX(0,MAX(O$5:O362)),"")</f>
        <v/>
      </c>
      <c r="Q362" s="40" t="str">
        <f>IF(M362=1,P362-O362,"")</f>
        <v/>
      </c>
      <c r="R362" s="38">
        <f>IF(M362=1,IF(G362&gt;0,R361+1,0),R361)</f>
        <v>0</v>
      </c>
      <c r="S362" s="38">
        <f>IF(M362=1,IF(G362&lt;0,S361+1,0),S361)</f>
        <v>0</v>
      </c>
      <c r="T362" s="36" t="str">
        <f>IF(M362&lt;&gt;1,"",IF(R361&gt;=3,"前面连赢 3 笔以上","前面连赢 "&amp;R361&amp;" 笔"))</f>
        <v/>
      </c>
      <c r="U362" s="40" t="str">
        <f>IF(AND(M362=1,ISNUMBER(H362)),H362-G362,"")</f>
        <v/>
      </c>
      <c r="V362" s="41" t="e">
        <f>IF(M362=1,O362,NA())</f>
        <v>#N/A</v>
      </c>
      <c r="W362" s="41" t="e">
        <f>IF(M362=1,-Q362,NA())</f>
        <v>#N/A</v>
      </c>
    </row>
    <row r="363">
      <c r="A363" s="17" t="n"/>
      <c r="B363" s="23" t="n"/>
      <c r="C363" s="25" t="n"/>
      <c r="D363" s="25" t="n"/>
      <c r="E363" s="25" t="n"/>
      <c r="F363" s="25" t="n"/>
      <c r="G363" s="35" t="n"/>
      <c r="H363" s="35" t="n"/>
      <c r="I363" s="25" t="n"/>
      <c r="J363" s="25" t="n"/>
      <c r="K363" s="36" t="str">
        <f>IF(ISNUMBER(B363),"周"&amp;CHOOSE(WEEKDAY(B363,2),"一","二","三","四","五","六","日"),"")</f>
        <v/>
      </c>
      <c r="L363" s="37" t="str">
        <f>IF(ISNUMBER(B363),DATE(YEAR(B363),MONTH(B363),1),"")</f>
        <v/>
      </c>
      <c r="M363" s="38">
        <f>IF(AND(ISNUMBER(B363),ISNUMBER(G363)),IF(AND(OR(NOT(ISNUMBER('看板'!$C$4)),B363&gt;='看板'!$C$4),OR(NOT(ISNUMBER('看板'!$E$4)),B363&lt;='看板'!$E$4),OR('看板'!$C$5="",C363='看板'!$C$5),OR('看板'!$E$5="",D363='看板'!$E$5)),1,0),0)</f>
        <v>0</v>
      </c>
      <c r="N363" s="38" t="str">
        <f>IF(M363=1,COUNTIF(M$5:M363,1),"")</f>
        <v/>
      </c>
      <c r="O363" s="39" t="str">
        <f>IF(M363=1,SUMIF(M$5:M363,1,G$5:G363),"")</f>
        <v/>
      </c>
      <c r="P363" s="39" t="str">
        <f>IF(M363=1,MAX(0,MAX(O$5:O363)),"")</f>
        <v/>
      </c>
      <c r="Q363" s="40" t="str">
        <f>IF(M363=1,P363-O363,"")</f>
        <v/>
      </c>
      <c r="R363" s="38">
        <f>IF(M363=1,IF(G363&gt;0,R362+1,0),R362)</f>
        <v>0</v>
      </c>
      <c r="S363" s="38">
        <f>IF(M363=1,IF(G363&lt;0,S362+1,0),S362)</f>
        <v>0</v>
      </c>
      <c r="T363" s="36" t="str">
        <f>IF(M363&lt;&gt;1,"",IF(R362&gt;=3,"前面连赢 3 笔以上","前面连赢 "&amp;R362&amp;" 笔"))</f>
        <v/>
      </c>
      <c r="U363" s="40" t="str">
        <f>IF(AND(M363=1,ISNUMBER(H363)),H363-G363,"")</f>
        <v/>
      </c>
      <c r="V363" s="41" t="e">
        <f>IF(M363=1,O363,NA())</f>
        <v>#N/A</v>
      </c>
      <c r="W363" s="41" t="e">
        <f>IF(M363=1,-Q363,NA())</f>
        <v>#N/A</v>
      </c>
    </row>
    <row r="364">
      <c r="A364" s="17" t="n"/>
      <c r="B364" s="23" t="n"/>
      <c r="C364" s="25" t="n"/>
      <c r="D364" s="25" t="n"/>
      <c r="E364" s="25" t="n"/>
      <c r="F364" s="25" t="n"/>
      <c r="G364" s="35" t="n"/>
      <c r="H364" s="35" t="n"/>
      <c r="I364" s="25" t="n"/>
      <c r="J364" s="25" t="n"/>
      <c r="K364" s="36" t="str">
        <f>IF(ISNUMBER(B364),"周"&amp;CHOOSE(WEEKDAY(B364,2),"一","二","三","四","五","六","日"),"")</f>
        <v/>
      </c>
      <c r="L364" s="37" t="str">
        <f>IF(ISNUMBER(B364),DATE(YEAR(B364),MONTH(B364),1),"")</f>
        <v/>
      </c>
      <c r="M364" s="38">
        <f>IF(AND(ISNUMBER(B364),ISNUMBER(G364)),IF(AND(OR(NOT(ISNUMBER('看板'!$C$4)),B364&gt;='看板'!$C$4),OR(NOT(ISNUMBER('看板'!$E$4)),B364&lt;='看板'!$E$4),OR('看板'!$C$5="",C364='看板'!$C$5),OR('看板'!$E$5="",D364='看板'!$E$5)),1,0),0)</f>
        <v>0</v>
      </c>
      <c r="N364" s="38" t="str">
        <f>IF(M364=1,COUNTIF(M$5:M364,1),"")</f>
        <v/>
      </c>
      <c r="O364" s="39" t="str">
        <f>IF(M364=1,SUMIF(M$5:M364,1,G$5:G364),"")</f>
        <v/>
      </c>
      <c r="P364" s="39" t="str">
        <f>IF(M364=1,MAX(0,MAX(O$5:O364)),"")</f>
        <v/>
      </c>
      <c r="Q364" s="40" t="str">
        <f>IF(M364=1,P364-O364,"")</f>
        <v/>
      </c>
      <c r="R364" s="38">
        <f>IF(M364=1,IF(G364&gt;0,R363+1,0),R363)</f>
        <v>0</v>
      </c>
      <c r="S364" s="38">
        <f>IF(M364=1,IF(G364&lt;0,S363+1,0),S363)</f>
        <v>0</v>
      </c>
      <c r="T364" s="36" t="str">
        <f>IF(M364&lt;&gt;1,"",IF(R363&gt;=3,"前面连赢 3 笔以上","前面连赢 "&amp;R363&amp;" 笔"))</f>
        <v/>
      </c>
      <c r="U364" s="40" t="str">
        <f>IF(AND(M364=1,ISNUMBER(H364)),H364-G364,"")</f>
        <v/>
      </c>
      <c r="V364" s="41" t="e">
        <f>IF(M364=1,O364,NA())</f>
        <v>#N/A</v>
      </c>
      <c r="W364" s="41" t="e">
        <f>IF(M364=1,-Q364,NA())</f>
        <v>#N/A</v>
      </c>
    </row>
    <row r="365">
      <c r="A365" s="17" t="n"/>
      <c r="B365" s="23" t="n"/>
      <c r="C365" s="25" t="n"/>
      <c r="D365" s="25" t="n"/>
      <c r="E365" s="25" t="n"/>
      <c r="F365" s="25" t="n"/>
      <c r="G365" s="35" t="n"/>
      <c r="H365" s="35" t="n"/>
      <c r="I365" s="25" t="n"/>
      <c r="J365" s="25" t="n"/>
      <c r="K365" s="36" t="str">
        <f>IF(ISNUMBER(B365),"周"&amp;CHOOSE(WEEKDAY(B365,2),"一","二","三","四","五","六","日"),"")</f>
        <v/>
      </c>
      <c r="L365" s="37" t="str">
        <f>IF(ISNUMBER(B365),DATE(YEAR(B365),MONTH(B365),1),"")</f>
        <v/>
      </c>
      <c r="M365" s="38">
        <f>IF(AND(ISNUMBER(B365),ISNUMBER(G365)),IF(AND(OR(NOT(ISNUMBER('看板'!$C$4)),B365&gt;='看板'!$C$4),OR(NOT(ISNUMBER('看板'!$E$4)),B365&lt;='看板'!$E$4),OR('看板'!$C$5="",C365='看板'!$C$5),OR('看板'!$E$5="",D365='看板'!$E$5)),1,0),0)</f>
        <v>0</v>
      </c>
      <c r="N365" s="38" t="str">
        <f>IF(M365=1,COUNTIF(M$5:M365,1),"")</f>
        <v/>
      </c>
      <c r="O365" s="39" t="str">
        <f>IF(M365=1,SUMIF(M$5:M365,1,G$5:G365),"")</f>
        <v/>
      </c>
      <c r="P365" s="39" t="str">
        <f>IF(M365=1,MAX(0,MAX(O$5:O365)),"")</f>
        <v/>
      </c>
      <c r="Q365" s="40" t="str">
        <f>IF(M365=1,P365-O365,"")</f>
        <v/>
      </c>
      <c r="R365" s="38">
        <f>IF(M365=1,IF(G365&gt;0,R364+1,0),R364)</f>
        <v>0</v>
      </c>
      <c r="S365" s="38">
        <f>IF(M365=1,IF(G365&lt;0,S364+1,0),S364)</f>
        <v>0</v>
      </c>
      <c r="T365" s="36" t="str">
        <f>IF(M365&lt;&gt;1,"",IF(R364&gt;=3,"前面连赢 3 笔以上","前面连赢 "&amp;R364&amp;" 笔"))</f>
        <v/>
      </c>
      <c r="U365" s="40" t="str">
        <f>IF(AND(M365=1,ISNUMBER(H365)),H365-G365,"")</f>
        <v/>
      </c>
      <c r="V365" s="41" t="e">
        <f>IF(M365=1,O365,NA())</f>
        <v>#N/A</v>
      </c>
      <c r="W365" s="41" t="e">
        <f>IF(M365=1,-Q365,NA())</f>
        <v>#N/A</v>
      </c>
    </row>
    <row r="366">
      <c r="A366" s="17" t="n"/>
      <c r="B366" s="23" t="n"/>
      <c r="C366" s="25" t="n"/>
      <c r="D366" s="25" t="n"/>
      <c r="E366" s="25" t="n"/>
      <c r="F366" s="25" t="n"/>
      <c r="G366" s="35" t="n"/>
      <c r="H366" s="35" t="n"/>
      <c r="I366" s="25" t="n"/>
      <c r="J366" s="25" t="n"/>
      <c r="K366" s="36" t="str">
        <f>IF(ISNUMBER(B366),"周"&amp;CHOOSE(WEEKDAY(B366,2),"一","二","三","四","五","六","日"),"")</f>
        <v/>
      </c>
      <c r="L366" s="37" t="str">
        <f>IF(ISNUMBER(B366),DATE(YEAR(B366),MONTH(B366),1),"")</f>
        <v/>
      </c>
      <c r="M366" s="38">
        <f>IF(AND(ISNUMBER(B366),ISNUMBER(G366)),IF(AND(OR(NOT(ISNUMBER('看板'!$C$4)),B366&gt;='看板'!$C$4),OR(NOT(ISNUMBER('看板'!$E$4)),B366&lt;='看板'!$E$4),OR('看板'!$C$5="",C366='看板'!$C$5),OR('看板'!$E$5="",D366='看板'!$E$5)),1,0),0)</f>
        <v>0</v>
      </c>
      <c r="N366" s="38" t="str">
        <f>IF(M366=1,COUNTIF(M$5:M366,1),"")</f>
        <v/>
      </c>
      <c r="O366" s="39" t="str">
        <f>IF(M366=1,SUMIF(M$5:M366,1,G$5:G366),"")</f>
        <v/>
      </c>
      <c r="P366" s="39" t="str">
        <f>IF(M366=1,MAX(0,MAX(O$5:O366)),"")</f>
        <v/>
      </c>
      <c r="Q366" s="40" t="str">
        <f>IF(M366=1,P366-O366,"")</f>
        <v/>
      </c>
      <c r="R366" s="38">
        <f>IF(M366=1,IF(G366&gt;0,R365+1,0),R365)</f>
        <v>0</v>
      </c>
      <c r="S366" s="38">
        <f>IF(M366=1,IF(G366&lt;0,S365+1,0),S365)</f>
        <v>0</v>
      </c>
      <c r="T366" s="36" t="str">
        <f>IF(M366&lt;&gt;1,"",IF(R365&gt;=3,"前面连赢 3 笔以上","前面连赢 "&amp;R365&amp;" 笔"))</f>
        <v/>
      </c>
      <c r="U366" s="40" t="str">
        <f>IF(AND(M366=1,ISNUMBER(H366)),H366-G366,"")</f>
        <v/>
      </c>
      <c r="V366" s="41" t="e">
        <f>IF(M366=1,O366,NA())</f>
        <v>#N/A</v>
      </c>
      <c r="W366" s="41" t="e">
        <f>IF(M366=1,-Q366,NA())</f>
        <v>#N/A</v>
      </c>
    </row>
    <row r="367">
      <c r="A367" s="17" t="n"/>
      <c r="B367" s="23" t="n"/>
      <c r="C367" s="25" t="n"/>
      <c r="D367" s="25" t="n"/>
      <c r="E367" s="25" t="n"/>
      <c r="F367" s="25" t="n"/>
      <c r="G367" s="35" t="n"/>
      <c r="H367" s="35" t="n"/>
      <c r="I367" s="25" t="n"/>
      <c r="J367" s="25" t="n"/>
      <c r="K367" s="36" t="str">
        <f>IF(ISNUMBER(B367),"周"&amp;CHOOSE(WEEKDAY(B367,2),"一","二","三","四","五","六","日"),"")</f>
        <v/>
      </c>
      <c r="L367" s="37" t="str">
        <f>IF(ISNUMBER(B367),DATE(YEAR(B367),MONTH(B367),1),"")</f>
        <v/>
      </c>
      <c r="M367" s="38">
        <f>IF(AND(ISNUMBER(B367),ISNUMBER(G367)),IF(AND(OR(NOT(ISNUMBER('看板'!$C$4)),B367&gt;='看板'!$C$4),OR(NOT(ISNUMBER('看板'!$E$4)),B367&lt;='看板'!$E$4),OR('看板'!$C$5="",C367='看板'!$C$5),OR('看板'!$E$5="",D367='看板'!$E$5)),1,0),0)</f>
        <v>0</v>
      </c>
      <c r="N367" s="38" t="str">
        <f>IF(M367=1,COUNTIF(M$5:M367,1),"")</f>
        <v/>
      </c>
      <c r="O367" s="39" t="str">
        <f>IF(M367=1,SUMIF(M$5:M367,1,G$5:G367),"")</f>
        <v/>
      </c>
      <c r="P367" s="39" t="str">
        <f>IF(M367=1,MAX(0,MAX(O$5:O367)),"")</f>
        <v/>
      </c>
      <c r="Q367" s="40" t="str">
        <f>IF(M367=1,P367-O367,"")</f>
        <v/>
      </c>
      <c r="R367" s="38">
        <f>IF(M367=1,IF(G367&gt;0,R366+1,0),R366)</f>
        <v>0</v>
      </c>
      <c r="S367" s="38">
        <f>IF(M367=1,IF(G367&lt;0,S366+1,0),S366)</f>
        <v>0</v>
      </c>
      <c r="T367" s="36" t="str">
        <f>IF(M367&lt;&gt;1,"",IF(R366&gt;=3,"前面连赢 3 笔以上","前面连赢 "&amp;R366&amp;" 笔"))</f>
        <v/>
      </c>
      <c r="U367" s="40" t="str">
        <f>IF(AND(M367=1,ISNUMBER(H367)),H367-G367,"")</f>
        <v/>
      </c>
      <c r="V367" s="41" t="e">
        <f>IF(M367=1,O367,NA())</f>
        <v>#N/A</v>
      </c>
      <c r="W367" s="41" t="e">
        <f>IF(M367=1,-Q367,NA())</f>
        <v>#N/A</v>
      </c>
    </row>
    <row r="368">
      <c r="A368" s="17" t="n"/>
      <c r="B368" s="23" t="n"/>
      <c r="C368" s="25" t="n"/>
      <c r="D368" s="25" t="n"/>
      <c r="E368" s="25" t="n"/>
      <c r="F368" s="25" t="n"/>
      <c r="G368" s="35" t="n"/>
      <c r="H368" s="35" t="n"/>
      <c r="I368" s="25" t="n"/>
      <c r="J368" s="25" t="n"/>
      <c r="K368" s="36" t="str">
        <f>IF(ISNUMBER(B368),"周"&amp;CHOOSE(WEEKDAY(B368,2),"一","二","三","四","五","六","日"),"")</f>
        <v/>
      </c>
      <c r="L368" s="37" t="str">
        <f>IF(ISNUMBER(B368),DATE(YEAR(B368),MONTH(B368),1),"")</f>
        <v/>
      </c>
      <c r="M368" s="38">
        <f>IF(AND(ISNUMBER(B368),ISNUMBER(G368)),IF(AND(OR(NOT(ISNUMBER('看板'!$C$4)),B368&gt;='看板'!$C$4),OR(NOT(ISNUMBER('看板'!$E$4)),B368&lt;='看板'!$E$4),OR('看板'!$C$5="",C368='看板'!$C$5),OR('看板'!$E$5="",D368='看板'!$E$5)),1,0),0)</f>
        <v>0</v>
      </c>
      <c r="N368" s="38" t="str">
        <f>IF(M368=1,COUNTIF(M$5:M368,1),"")</f>
        <v/>
      </c>
      <c r="O368" s="39" t="str">
        <f>IF(M368=1,SUMIF(M$5:M368,1,G$5:G368),"")</f>
        <v/>
      </c>
      <c r="P368" s="39" t="str">
        <f>IF(M368=1,MAX(0,MAX(O$5:O368)),"")</f>
        <v/>
      </c>
      <c r="Q368" s="40" t="str">
        <f>IF(M368=1,P368-O368,"")</f>
        <v/>
      </c>
      <c r="R368" s="38">
        <f>IF(M368=1,IF(G368&gt;0,R367+1,0),R367)</f>
        <v>0</v>
      </c>
      <c r="S368" s="38">
        <f>IF(M368=1,IF(G368&lt;0,S367+1,0),S367)</f>
        <v>0</v>
      </c>
      <c r="T368" s="36" t="str">
        <f>IF(M368&lt;&gt;1,"",IF(R367&gt;=3,"前面连赢 3 笔以上","前面连赢 "&amp;R367&amp;" 笔"))</f>
        <v/>
      </c>
      <c r="U368" s="40" t="str">
        <f>IF(AND(M368=1,ISNUMBER(H368)),H368-G368,"")</f>
        <v/>
      </c>
      <c r="V368" s="41" t="e">
        <f>IF(M368=1,O368,NA())</f>
        <v>#N/A</v>
      </c>
      <c r="W368" s="41" t="e">
        <f>IF(M368=1,-Q368,NA())</f>
        <v>#N/A</v>
      </c>
    </row>
    <row r="369">
      <c r="A369" s="17" t="n"/>
      <c r="B369" s="23" t="n"/>
      <c r="C369" s="25" t="n"/>
      <c r="D369" s="25" t="n"/>
      <c r="E369" s="25" t="n"/>
      <c r="F369" s="25" t="n"/>
      <c r="G369" s="35" t="n"/>
      <c r="H369" s="35" t="n"/>
      <c r="I369" s="25" t="n"/>
      <c r="J369" s="25" t="n"/>
      <c r="K369" s="36" t="str">
        <f>IF(ISNUMBER(B369),"周"&amp;CHOOSE(WEEKDAY(B369,2),"一","二","三","四","五","六","日"),"")</f>
        <v/>
      </c>
      <c r="L369" s="37" t="str">
        <f>IF(ISNUMBER(B369),DATE(YEAR(B369),MONTH(B369),1),"")</f>
        <v/>
      </c>
      <c r="M369" s="38">
        <f>IF(AND(ISNUMBER(B369),ISNUMBER(G369)),IF(AND(OR(NOT(ISNUMBER('看板'!$C$4)),B369&gt;='看板'!$C$4),OR(NOT(ISNUMBER('看板'!$E$4)),B369&lt;='看板'!$E$4),OR('看板'!$C$5="",C369='看板'!$C$5),OR('看板'!$E$5="",D369='看板'!$E$5)),1,0),0)</f>
        <v>0</v>
      </c>
      <c r="N369" s="38" t="str">
        <f>IF(M369=1,COUNTIF(M$5:M369,1),"")</f>
        <v/>
      </c>
      <c r="O369" s="39" t="str">
        <f>IF(M369=1,SUMIF(M$5:M369,1,G$5:G369),"")</f>
        <v/>
      </c>
      <c r="P369" s="39" t="str">
        <f>IF(M369=1,MAX(0,MAX(O$5:O369)),"")</f>
        <v/>
      </c>
      <c r="Q369" s="40" t="str">
        <f>IF(M369=1,P369-O369,"")</f>
        <v/>
      </c>
      <c r="R369" s="38">
        <f>IF(M369=1,IF(G369&gt;0,R368+1,0),R368)</f>
        <v>0</v>
      </c>
      <c r="S369" s="38">
        <f>IF(M369=1,IF(G369&lt;0,S368+1,0),S368)</f>
        <v>0</v>
      </c>
      <c r="T369" s="36" t="str">
        <f>IF(M369&lt;&gt;1,"",IF(R368&gt;=3,"前面连赢 3 笔以上","前面连赢 "&amp;R368&amp;" 笔"))</f>
        <v/>
      </c>
      <c r="U369" s="40" t="str">
        <f>IF(AND(M369=1,ISNUMBER(H369)),H369-G369,"")</f>
        <v/>
      </c>
      <c r="V369" s="41" t="e">
        <f>IF(M369=1,O369,NA())</f>
        <v>#N/A</v>
      </c>
      <c r="W369" s="41" t="e">
        <f>IF(M369=1,-Q369,NA())</f>
        <v>#N/A</v>
      </c>
    </row>
    <row r="370">
      <c r="A370" s="17" t="n"/>
      <c r="B370" s="23" t="n"/>
      <c r="C370" s="25" t="n"/>
      <c r="D370" s="25" t="n"/>
      <c r="E370" s="25" t="n"/>
      <c r="F370" s="25" t="n"/>
      <c r="G370" s="35" t="n"/>
      <c r="H370" s="35" t="n"/>
      <c r="I370" s="25" t="n"/>
      <c r="J370" s="25" t="n"/>
      <c r="K370" s="36" t="str">
        <f>IF(ISNUMBER(B370),"周"&amp;CHOOSE(WEEKDAY(B370,2),"一","二","三","四","五","六","日"),"")</f>
        <v/>
      </c>
      <c r="L370" s="37" t="str">
        <f>IF(ISNUMBER(B370),DATE(YEAR(B370),MONTH(B370),1),"")</f>
        <v/>
      </c>
      <c r="M370" s="38">
        <f>IF(AND(ISNUMBER(B370),ISNUMBER(G370)),IF(AND(OR(NOT(ISNUMBER('看板'!$C$4)),B370&gt;='看板'!$C$4),OR(NOT(ISNUMBER('看板'!$E$4)),B370&lt;='看板'!$E$4),OR('看板'!$C$5="",C370='看板'!$C$5),OR('看板'!$E$5="",D370='看板'!$E$5)),1,0),0)</f>
        <v>0</v>
      </c>
      <c r="N370" s="38" t="str">
        <f>IF(M370=1,COUNTIF(M$5:M370,1),"")</f>
        <v/>
      </c>
      <c r="O370" s="39" t="str">
        <f>IF(M370=1,SUMIF(M$5:M370,1,G$5:G370),"")</f>
        <v/>
      </c>
      <c r="P370" s="39" t="str">
        <f>IF(M370=1,MAX(0,MAX(O$5:O370)),"")</f>
        <v/>
      </c>
      <c r="Q370" s="40" t="str">
        <f>IF(M370=1,P370-O370,"")</f>
        <v/>
      </c>
      <c r="R370" s="38">
        <f>IF(M370=1,IF(G370&gt;0,R369+1,0),R369)</f>
        <v>0</v>
      </c>
      <c r="S370" s="38">
        <f>IF(M370=1,IF(G370&lt;0,S369+1,0),S369)</f>
        <v>0</v>
      </c>
      <c r="T370" s="36" t="str">
        <f>IF(M370&lt;&gt;1,"",IF(R369&gt;=3,"前面连赢 3 笔以上","前面连赢 "&amp;R369&amp;" 笔"))</f>
        <v/>
      </c>
      <c r="U370" s="40" t="str">
        <f>IF(AND(M370=1,ISNUMBER(H370)),H370-G370,"")</f>
        <v/>
      </c>
      <c r="V370" s="41" t="e">
        <f>IF(M370=1,O370,NA())</f>
        <v>#N/A</v>
      </c>
      <c r="W370" s="41" t="e">
        <f>IF(M370=1,-Q370,NA())</f>
        <v>#N/A</v>
      </c>
    </row>
    <row r="371">
      <c r="A371" s="17" t="n"/>
      <c r="B371" s="23" t="n"/>
      <c r="C371" s="25" t="n"/>
      <c r="D371" s="25" t="n"/>
      <c r="E371" s="25" t="n"/>
      <c r="F371" s="25" t="n"/>
      <c r="G371" s="35" t="n"/>
      <c r="H371" s="35" t="n"/>
      <c r="I371" s="25" t="n"/>
      <c r="J371" s="25" t="n"/>
      <c r="K371" s="36" t="str">
        <f>IF(ISNUMBER(B371),"周"&amp;CHOOSE(WEEKDAY(B371,2),"一","二","三","四","五","六","日"),"")</f>
        <v/>
      </c>
      <c r="L371" s="37" t="str">
        <f>IF(ISNUMBER(B371),DATE(YEAR(B371),MONTH(B371),1),"")</f>
        <v/>
      </c>
      <c r="M371" s="38">
        <f>IF(AND(ISNUMBER(B371),ISNUMBER(G371)),IF(AND(OR(NOT(ISNUMBER('看板'!$C$4)),B371&gt;='看板'!$C$4),OR(NOT(ISNUMBER('看板'!$E$4)),B371&lt;='看板'!$E$4),OR('看板'!$C$5="",C371='看板'!$C$5),OR('看板'!$E$5="",D371='看板'!$E$5)),1,0),0)</f>
        <v>0</v>
      </c>
      <c r="N371" s="38" t="str">
        <f>IF(M371=1,COUNTIF(M$5:M371,1),"")</f>
        <v/>
      </c>
      <c r="O371" s="39" t="str">
        <f>IF(M371=1,SUMIF(M$5:M371,1,G$5:G371),"")</f>
        <v/>
      </c>
      <c r="P371" s="39" t="str">
        <f>IF(M371=1,MAX(0,MAX(O$5:O371)),"")</f>
        <v/>
      </c>
      <c r="Q371" s="40" t="str">
        <f>IF(M371=1,P371-O371,"")</f>
        <v/>
      </c>
      <c r="R371" s="38">
        <f>IF(M371=1,IF(G371&gt;0,R370+1,0),R370)</f>
        <v>0</v>
      </c>
      <c r="S371" s="38">
        <f>IF(M371=1,IF(G371&lt;0,S370+1,0),S370)</f>
        <v>0</v>
      </c>
      <c r="T371" s="36" t="str">
        <f>IF(M371&lt;&gt;1,"",IF(R370&gt;=3,"前面连赢 3 笔以上","前面连赢 "&amp;R370&amp;" 笔"))</f>
        <v/>
      </c>
      <c r="U371" s="40" t="str">
        <f>IF(AND(M371=1,ISNUMBER(H371)),H371-G371,"")</f>
        <v/>
      </c>
      <c r="V371" s="41" t="e">
        <f>IF(M371=1,O371,NA())</f>
        <v>#N/A</v>
      </c>
      <c r="W371" s="41" t="e">
        <f>IF(M371=1,-Q371,NA())</f>
        <v>#N/A</v>
      </c>
    </row>
    <row r="372">
      <c r="A372" s="17" t="n"/>
      <c r="B372" s="23" t="n"/>
      <c r="C372" s="25" t="n"/>
      <c r="D372" s="25" t="n"/>
      <c r="E372" s="25" t="n"/>
      <c r="F372" s="25" t="n"/>
      <c r="G372" s="35" t="n"/>
      <c r="H372" s="35" t="n"/>
      <c r="I372" s="25" t="n"/>
      <c r="J372" s="25" t="n"/>
      <c r="K372" s="36" t="str">
        <f>IF(ISNUMBER(B372),"周"&amp;CHOOSE(WEEKDAY(B372,2),"一","二","三","四","五","六","日"),"")</f>
        <v/>
      </c>
      <c r="L372" s="37" t="str">
        <f>IF(ISNUMBER(B372),DATE(YEAR(B372),MONTH(B372),1),"")</f>
        <v/>
      </c>
      <c r="M372" s="38">
        <f>IF(AND(ISNUMBER(B372),ISNUMBER(G372)),IF(AND(OR(NOT(ISNUMBER('看板'!$C$4)),B372&gt;='看板'!$C$4),OR(NOT(ISNUMBER('看板'!$E$4)),B372&lt;='看板'!$E$4),OR('看板'!$C$5="",C372='看板'!$C$5),OR('看板'!$E$5="",D372='看板'!$E$5)),1,0),0)</f>
        <v>0</v>
      </c>
      <c r="N372" s="38" t="str">
        <f>IF(M372=1,COUNTIF(M$5:M372,1),"")</f>
        <v/>
      </c>
      <c r="O372" s="39" t="str">
        <f>IF(M372=1,SUMIF(M$5:M372,1,G$5:G372),"")</f>
        <v/>
      </c>
      <c r="P372" s="39" t="str">
        <f>IF(M372=1,MAX(0,MAX(O$5:O372)),"")</f>
        <v/>
      </c>
      <c r="Q372" s="40" t="str">
        <f>IF(M372=1,P372-O372,"")</f>
        <v/>
      </c>
      <c r="R372" s="38">
        <f>IF(M372=1,IF(G372&gt;0,R371+1,0),R371)</f>
        <v>0</v>
      </c>
      <c r="S372" s="38">
        <f>IF(M372=1,IF(G372&lt;0,S371+1,0),S371)</f>
        <v>0</v>
      </c>
      <c r="T372" s="36" t="str">
        <f>IF(M372&lt;&gt;1,"",IF(R371&gt;=3,"前面连赢 3 笔以上","前面连赢 "&amp;R371&amp;" 笔"))</f>
        <v/>
      </c>
      <c r="U372" s="40" t="str">
        <f>IF(AND(M372=1,ISNUMBER(H372)),H372-G372,"")</f>
        <v/>
      </c>
      <c r="V372" s="41" t="e">
        <f>IF(M372=1,O372,NA())</f>
        <v>#N/A</v>
      </c>
      <c r="W372" s="41" t="e">
        <f>IF(M372=1,-Q372,NA())</f>
        <v>#N/A</v>
      </c>
    </row>
    <row r="373">
      <c r="A373" s="17" t="n"/>
      <c r="B373" s="23" t="n"/>
      <c r="C373" s="25" t="n"/>
      <c r="D373" s="25" t="n"/>
      <c r="E373" s="25" t="n"/>
      <c r="F373" s="25" t="n"/>
      <c r="G373" s="35" t="n"/>
      <c r="H373" s="35" t="n"/>
      <c r="I373" s="25" t="n"/>
      <c r="J373" s="25" t="n"/>
      <c r="K373" s="36" t="str">
        <f>IF(ISNUMBER(B373),"周"&amp;CHOOSE(WEEKDAY(B373,2),"一","二","三","四","五","六","日"),"")</f>
        <v/>
      </c>
      <c r="L373" s="37" t="str">
        <f>IF(ISNUMBER(B373),DATE(YEAR(B373),MONTH(B373),1),"")</f>
        <v/>
      </c>
      <c r="M373" s="38">
        <f>IF(AND(ISNUMBER(B373),ISNUMBER(G373)),IF(AND(OR(NOT(ISNUMBER('看板'!$C$4)),B373&gt;='看板'!$C$4),OR(NOT(ISNUMBER('看板'!$E$4)),B373&lt;='看板'!$E$4),OR('看板'!$C$5="",C373='看板'!$C$5),OR('看板'!$E$5="",D373='看板'!$E$5)),1,0),0)</f>
        <v>0</v>
      </c>
      <c r="N373" s="38" t="str">
        <f>IF(M373=1,COUNTIF(M$5:M373,1),"")</f>
        <v/>
      </c>
      <c r="O373" s="39" t="str">
        <f>IF(M373=1,SUMIF(M$5:M373,1,G$5:G373),"")</f>
        <v/>
      </c>
      <c r="P373" s="39" t="str">
        <f>IF(M373=1,MAX(0,MAX(O$5:O373)),"")</f>
        <v/>
      </c>
      <c r="Q373" s="40" t="str">
        <f>IF(M373=1,P373-O373,"")</f>
        <v/>
      </c>
      <c r="R373" s="38">
        <f>IF(M373=1,IF(G373&gt;0,R372+1,0),R372)</f>
        <v>0</v>
      </c>
      <c r="S373" s="38">
        <f>IF(M373=1,IF(G373&lt;0,S372+1,0),S372)</f>
        <v>0</v>
      </c>
      <c r="T373" s="36" t="str">
        <f>IF(M373&lt;&gt;1,"",IF(R372&gt;=3,"前面连赢 3 笔以上","前面连赢 "&amp;R372&amp;" 笔"))</f>
        <v/>
      </c>
      <c r="U373" s="40" t="str">
        <f>IF(AND(M373=1,ISNUMBER(H373)),H373-G373,"")</f>
        <v/>
      </c>
      <c r="V373" s="41" t="e">
        <f>IF(M373=1,O373,NA())</f>
        <v>#N/A</v>
      </c>
      <c r="W373" s="41" t="e">
        <f>IF(M373=1,-Q373,NA())</f>
        <v>#N/A</v>
      </c>
    </row>
    <row r="374">
      <c r="A374" s="17" t="n"/>
      <c r="B374" s="23" t="n"/>
      <c r="C374" s="25" t="n"/>
      <c r="D374" s="25" t="n"/>
      <c r="E374" s="25" t="n"/>
      <c r="F374" s="25" t="n"/>
      <c r="G374" s="35" t="n"/>
      <c r="H374" s="35" t="n"/>
      <c r="I374" s="25" t="n"/>
      <c r="J374" s="25" t="n"/>
      <c r="K374" s="36" t="str">
        <f>IF(ISNUMBER(B374),"周"&amp;CHOOSE(WEEKDAY(B374,2),"一","二","三","四","五","六","日"),"")</f>
        <v/>
      </c>
      <c r="L374" s="37" t="str">
        <f>IF(ISNUMBER(B374),DATE(YEAR(B374),MONTH(B374),1),"")</f>
        <v/>
      </c>
      <c r="M374" s="38">
        <f>IF(AND(ISNUMBER(B374),ISNUMBER(G374)),IF(AND(OR(NOT(ISNUMBER('看板'!$C$4)),B374&gt;='看板'!$C$4),OR(NOT(ISNUMBER('看板'!$E$4)),B374&lt;='看板'!$E$4),OR('看板'!$C$5="",C374='看板'!$C$5),OR('看板'!$E$5="",D374='看板'!$E$5)),1,0),0)</f>
        <v>0</v>
      </c>
      <c r="N374" s="38" t="str">
        <f>IF(M374=1,COUNTIF(M$5:M374,1),"")</f>
        <v/>
      </c>
      <c r="O374" s="39" t="str">
        <f>IF(M374=1,SUMIF(M$5:M374,1,G$5:G374),"")</f>
        <v/>
      </c>
      <c r="P374" s="39" t="str">
        <f>IF(M374=1,MAX(0,MAX(O$5:O374)),"")</f>
        <v/>
      </c>
      <c r="Q374" s="40" t="str">
        <f>IF(M374=1,P374-O374,"")</f>
        <v/>
      </c>
      <c r="R374" s="38">
        <f>IF(M374=1,IF(G374&gt;0,R373+1,0),R373)</f>
        <v>0</v>
      </c>
      <c r="S374" s="38">
        <f>IF(M374=1,IF(G374&lt;0,S373+1,0),S373)</f>
        <v>0</v>
      </c>
      <c r="T374" s="36" t="str">
        <f>IF(M374&lt;&gt;1,"",IF(R373&gt;=3,"前面连赢 3 笔以上","前面连赢 "&amp;R373&amp;" 笔"))</f>
        <v/>
      </c>
      <c r="U374" s="40" t="str">
        <f>IF(AND(M374=1,ISNUMBER(H374)),H374-G374,"")</f>
        <v/>
      </c>
      <c r="V374" s="41" t="e">
        <f>IF(M374=1,O374,NA())</f>
        <v>#N/A</v>
      </c>
      <c r="W374" s="41" t="e">
        <f>IF(M374=1,-Q374,NA())</f>
        <v>#N/A</v>
      </c>
    </row>
    <row r="375">
      <c r="A375" s="17" t="n"/>
      <c r="B375" s="23" t="n"/>
      <c r="C375" s="25" t="n"/>
      <c r="D375" s="25" t="n"/>
      <c r="E375" s="25" t="n"/>
      <c r="F375" s="25" t="n"/>
      <c r="G375" s="35" t="n"/>
      <c r="H375" s="35" t="n"/>
      <c r="I375" s="25" t="n"/>
      <c r="J375" s="25" t="n"/>
      <c r="K375" s="36" t="str">
        <f>IF(ISNUMBER(B375),"周"&amp;CHOOSE(WEEKDAY(B375,2),"一","二","三","四","五","六","日"),"")</f>
        <v/>
      </c>
      <c r="L375" s="37" t="str">
        <f>IF(ISNUMBER(B375),DATE(YEAR(B375),MONTH(B375),1),"")</f>
        <v/>
      </c>
      <c r="M375" s="38">
        <f>IF(AND(ISNUMBER(B375),ISNUMBER(G375)),IF(AND(OR(NOT(ISNUMBER('看板'!$C$4)),B375&gt;='看板'!$C$4),OR(NOT(ISNUMBER('看板'!$E$4)),B375&lt;='看板'!$E$4),OR('看板'!$C$5="",C375='看板'!$C$5),OR('看板'!$E$5="",D375='看板'!$E$5)),1,0),0)</f>
        <v>0</v>
      </c>
      <c r="N375" s="38" t="str">
        <f>IF(M375=1,COUNTIF(M$5:M375,1),"")</f>
        <v/>
      </c>
      <c r="O375" s="39" t="str">
        <f>IF(M375=1,SUMIF(M$5:M375,1,G$5:G375),"")</f>
        <v/>
      </c>
      <c r="P375" s="39" t="str">
        <f>IF(M375=1,MAX(0,MAX(O$5:O375)),"")</f>
        <v/>
      </c>
      <c r="Q375" s="40" t="str">
        <f>IF(M375=1,P375-O375,"")</f>
        <v/>
      </c>
      <c r="R375" s="38">
        <f>IF(M375=1,IF(G375&gt;0,R374+1,0),R374)</f>
        <v>0</v>
      </c>
      <c r="S375" s="38">
        <f>IF(M375=1,IF(G375&lt;0,S374+1,0),S374)</f>
        <v>0</v>
      </c>
      <c r="T375" s="36" t="str">
        <f>IF(M375&lt;&gt;1,"",IF(R374&gt;=3,"前面连赢 3 笔以上","前面连赢 "&amp;R374&amp;" 笔"))</f>
        <v/>
      </c>
      <c r="U375" s="40" t="str">
        <f>IF(AND(M375=1,ISNUMBER(H375)),H375-G375,"")</f>
        <v/>
      </c>
      <c r="V375" s="41" t="e">
        <f>IF(M375=1,O375,NA())</f>
        <v>#N/A</v>
      </c>
      <c r="W375" s="41" t="e">
        <f>IF(M375=1,-Q375,NA())</f>
        <v>#N/A</v>
      </c>
    </row>
    <row r="376">
      <c r="A376" s="17" t="n"/>
      <c r="B376" s="23" t="n"/>
      <c r="C376" s="25" t="n"/>
      <c r="D376" s="25" t="n"/>
      <c r="E376" s="25" t="n"/>
      <c r="F376" s="25" t="n"/>
      <c r="G376" s="35" t="n"/>
      <c r="H376" s="35" t="n"/>
      <c r="I376" s="25" t="n"/>
      <c r="J376" s="25" t="n"/>
      <c r="K376" s="36" t="str">
        <f>IF(ISNUMBER(B376),"周"&amp;CHOOSE(WEEKDAY(B376,2),"一","二","三","四","五","六","日"),"")</f>
        <v/>
      </c>
      <c r="L376" s="37" t="str">
        <f>IF(ISNUMBER(B376),DATE(YEAR(B376),MONTH(B376),1),"")</f>
        <v/>
      </c>
      <c r="M376" s="38">
        <f>IF(AND(ISNUMBER(B376),ISNUMBER(G376)),IF(AND(OR(NOT(ISNUMBER('看板'!$C$4)),B376&gt;='看板'!$C$4),OR(NOT(ISNUMBER('看板'!$E$4)),B376&lt;='看板'!$E$4),OR('看板'!$C$5="",C376='看板'!$C$5),OR('看板'!$E$5="",D376='看板'!$E$5)),1,0),0)</f>
        <v>0</v>
      </c>
      <c r="N376" s="38" t="str">
        <f>IF(M376=1,COUNTIF(M$5:M376,1),"")</f>
        <v/>
      </c>
      <c r="O376" s="39" t="str">
        <f>IF(M376=1,SUMIF(M$5:M376,1,G$5:G376),"")</f>
        <v/>
      </c>
      <c r="P376" s="39" t="str">
        <f>IF(M376=1,MAX(0,MAX(O$5:O376)),"")</f>
        <v/>
      </c>
      <c r="Q376" s="40" t="str">
        <f>IF(M376=1,P376-O376,"")</f>
        <v/>
      </c>
      <c r="R376" s="38">
        <f>IF(M376=1,IF(G376&gt;0,R375+1,0),R375)</f>
        <v>0</v>
      </c>
      <c r="S376" s="38">
        <f>IF(M376=1,IF(G376&lt;0,S375+1,0),S375)</f>
        <v>0</v>
      </c>
      <c r="T376" s="36" t="str">
        <f>IF(M376&lt;&gt;1,"",IF(R375&gt;=3,"前面连赢 3 笔以上","前面连赢 "&amp;R375&amp;" 笔"))</f>
        <v/>
      </c>
      <c r="U376" s="40" t="str">
        <f>IF(AND(M376=1,ISNUMBER(H376)),H376-G376,"")</f>
        <v/>
      </c>
      <c r="V376" s="41" t="e">
        <f>IF(M376=1,O376,NA())</f>
        <v>#N/A</v>
      </c>
      <c r="W376" s="41" t="e">
        <f>IF(M376=1,-Q376,NA())</f>
        <v>#N/A</v>
      </c>
    </row>
    <row r="377">
      <c r="A377" s="17" t="n"/>
      <c r="B377" s="23" t="n"/>
      <c r="C377" s="25" t="n"/>
      <c r="D377" s="25" t="n"/>
      <c r="E377" s="25" t="n"/>
      <c r="F377" s="25" t="n"/>
      <c r="G377" s="35" t="n"/>
      <c r="H377" s="35" t="n"/>
      <c r="I377" s="25" t="n"/>
      <c r="J377" s="25" t="n"/>
      <c r="K377" s="36" t="str">
        <f>IF(ISNUMBER(B377),"周"&amp;CHOOSE(WEEKDAY(B377,2),"一","二","三","四","五","六","日"),"")</f>
        <v/>
      </c>
      <c r="L377" s="37" t="str">
        <f>IF(ISNUMBER(B377),DATE(YEAR(B377),MONTH(B377),1),"")</f>
        <v/>
      </c>
      <c r="M377" s="38">
        <f>IF(AND(ISNUMBER(B377),ISNUMBER(G377)),IF(AND(OR(NOT(ISNUMBER('看板'!$C$4)),B377&gt;='看板'!$C$4),OR(NOT(ISNUMBER('看板'!$E$4)),B377&lt;='看板'!$E$4),OR('看板'!$C$5="",C377='看板'!$C$5),OR('看板'!$E$5="",D377='看板'!$E$5)),1,0),0)</f>
        <v>0</v>
      </c>
      <c r="N377" s="38" t="str">
        <f>IF(M377=1,COUNTIF(M$5:M377,1),"")</f>
        <v/>
      </c>
      <c r="O377" s="39" t="str">
        <f>IF(M377=1,SUMIF(M$5:M377,1,G$5:G377),"")</f>
        <v/>
      </c>
      <c r="P377" s="39" t="str">
        <f>IF(M377=1,MAX(0,MAX(O$5:O377)),"")</f>
        <v/>
      </c>
      <c r="Q377" s="40" t="str">
        <f>IF(M377=1,P377-O377,"")</f>
        <v/>
      </c>
      <c r="R377" s="38">
        <f>IF(M377=1,IF(G377&gt;0,R376+1,0),R376)</f>
        <v>0</v>
      </c>
      <c r="S377" s="38">
        <f>IF(M377=1,IF(G377&lt;0,S376+1,0),S376)</f>
        <v>0</v>
      </c>
      <c r="T377" s="36" t="str">
        <f>IF(M377&lt;&gt;1,"",IF(R376&gt;=3,"前面连赢 3 笔以上","前面连赢 "&amp;R376&amp;" 笔"))</f>
        <v/>
      </c>
      <c r="U377" s="40" t="str">
        <f>IF(AND(M377=1,ISNUMBER(H377)),H377-G377,"")</f>
        <v/>
      </c>
      <c r="V377" s="41" t="e">
        <f>IF(M377=1,O377,NA())</f>
        <v>#N/A</v>
      </c>
      <c r="W377" s="41" t="e">
        <f>IF(M377=1,-Q377,NA())</f>
        <v>#N/A</v>
      </c>
    </row>
    <row r="378">
      <c r="A378" s="17" t="n"/>
      <c r="B378" s="23" t="n"/>
      <c r="C378" s="25" t="n"/>
      <c r="D378" s="25" t="n"/>
      <c r="E378" s="25" t="n"/>
      <c r="F378" s="25" t="n"/>
      <c r="G378" s="35" t="n"/>
      <c r="H378" s="35" t="n"/>
      <c r="I378" s="25" t="n"/>
      <c r="J378" s="25" t="n"/>
      <c r="K378" s="36" t="str">
        <f>IF(ISNUMBER(B378),"周"&amp;CHOOSE(WEEKDAY(B378,2),"一","二","三","四","五","六","日"),"")</f>
        <v/>
      </c>
      <c r="L378" s="37" t="str">
        <f>IF(ISNUMBER(B378),DATE(YEAR(B378),MONTH(B378),1),"")</f>
        <v/>
      </c>
      <c r="M378" s="38">
        <f>IF(AND(ISNUMBER(B378),ISNUMBER(G378)),IF(AND(OR(NOT(ISNUMBER('看板'!$C$4)),B378&gt;='看板'!$C$4),OR(NOT(ISNUMBER('看板'!$E$4)),B378&lt;='看板'!$E$4),OR('看板'!$C$5="",C378='看板'!$C$5),OR('看板'!$E$5="",D378='看板'!$E$5)),1,0),0)</f>
        <v>0</v>
      </c>
      <c r="N378" s="38" t="str">
        <f>IF(M378=1,COUNTIF(M$5:M378,1),"")</f>
        <v/>
      </c>
      <c r="O378" s="39" t="str">
        <f>IF(M378=1,SUMIF(M$5:M378,1,G$5:G378),"")</f>
        <v/>
      </c>
      <c r="P378" s="39" t="str">
        <f>IF(M378=1,MAX(0,MAX(O$5:O378)),"")</f>
        <v/>
      </c>
      <c r="Q378" s="40" t="str">
        <f>IF(M378=1,P378-O378,"")</f>
        <v/>
      </c>
      <c r="R378" s="38">
        <f>IF(M378=1,IF(G378&gt;0,R377+1,0),R377)</f>
        <v>0</v>
      </c>
      <c r="S378" s="38">
        <f>IF(M378=1,IF(G378&lt;0,S377+1,0),S377)</f>
        <v>0</v>
      </c>
      <c r="T378" s="36" t="str">
        <f>IF(M378&lt;&gt;1,"",IF(R377&gt;=3,"前面连赢 3 笔以上","前面连赢 "&amp;R377&amp;" 笔"))</f>
        <v/>
      </c>
      <c r="U378" s="40" t="str">
        <f>IF(AND(M378=1,ISNUMBER(H378)),H378-G378,"")</f>
        <v/>
      </c>
      <c r="V378" s="41" t="e">
        <f>IF(M378=1,O378,NA())</f>
        <v>#N/A</v>
      </c>
      <c r="W378" s="41" t="e">
        <f>IF(M378=1,-Q378,NA())</f>
        <v>#N/A</v>
      </c>
    </row>
    <row r="379">
      <c r="A379" s="17" t="n"/>
      <c r="B379" s="23" t="n"/>
      <c r="C379" s="25" t="n"/>
      <c r="D379" s="25" t="n"/>
      <c r="E379" s="25" t="n"/>
      <c r="F379" s="25" t="n"/>
      <c r="G379" s="35" t="n"/>
      <c r="H379" s="35" t="n"/>
      <c r="I379" s="25" t="n"/>
      <c r="J379" s="25" t="n"/>
      <c r="K379" s="36" t="str">
        <f>IF(ISNUMBER(B379),"周"&amp;CHOOSE(WEEKDAY(B379,2),"一","二","三","四","五","六","日"),"")</f>
        <v/>
      </c>
      <c r="L379" s="37" t="str">
        <f>IF(ISNUMBER(B379),DATE(YEAR(B379),MONTH(B379),1),"")</f>
        <v/>
      </c>
      <c r="M379" s="38">
        <f>IF(AND(ISNUMBER(B379),ISNUMBER(G379)),IF(AND(OR(NOT(ISNUMBER('看板'!$C$4)),B379&gt;='看板'!$C$4),OR(NOT(ISNUMBER('看板'!$E$4)),B379&lt;='看板'!$E$4),OR('看板'!$C$5="",C379='看板'!$C$5),OR('看板'!$E$5="",D379='看板'!$E$5)),1,0),0)</f>
        <v>0</v>
      </c>
      <c r="N379" s="38" t="str">
        <f>IF(M379=1,COUNTIF(M$5:M379,1),"")</f>
        <v/>
      </c>
      <c r="O379" s="39" t="str">
        <f>IF(M379=1,SUMIF(M$5:M379,1,G$5:G379),"")</f>
        <v/>
      </c>
      <c r="P379" s="39" t="str">
        <f>IF(M379=1,MAX(0,MAX(O$5:O379)),"")</f>
        <v/>
      </c>
      <c r="Q379" s="40" t="str">
        <f>IF(M379=1,P379-O379,"")</f>
        <v/>
      </c>
      <c r="R379" s="38">
        <f>IF(M379=1,IF(G379&gt;0,R378+1,0),R378)</f>
        <v>0</v>
      </c>
      <c r="S379" s="38">
        <f>IF(M379=1,IF(G379&lt;0,S378+1,0),S378)</f>
        <v>0</v>
      </c>
      <c r="T379" s="36" t="str">
        <f>IF(M379&lt;&gt;1,"",IF(R378&gt;=3,"前面连赢 3 笔以上","前面连赢 "&amp;R378&amp;" 笔"))</f>
        <v/>
      </c>
      <c r="U379" s="40" t="str">
        <f>IF(AND(M379=1,ISNUMBER(H379)),H379-G379,"")</f>
        <v/>
      </c>
      <c r="V379" s="41" t="e">
        <f>IF(M379=1,O379,NA())</f>
        <v>#N/A</v>
      </c>
      <c r="W379" s="41" t="e">
        <f>IF(M379=1,-Q379,NA())</f>
        <v>#N/A</v>
      </c>
    </row>
    <row r="380">
      <c r="A380" s="17" t="n"/>
      <c r="B380" s="23" t="n"/>
      <c r="C380" s="25" t="n"/>
      <c r="D380" s="25" t="n"/>
      <c r="E380" s="25" t="n"/>
      <c r="F380" s="25" t="n"/>
      <c r="G380" s="35" t="n"/>
      <c r="H380" s="35" t="n"/>
      <c r="I380" s="25" t="n"/>
      <c r="J380" s="25" t="n"/>
      <c r="K380" s="36" t="str">
        <f>IF(ISNUMBER(B380),"周"&amp;CHOOSE(WEEKDAY(B380,2),"一","二","三","四","五","六","日"),"")</f>
        <v/>
      </c>
      <c r="L380" s="37" t="str">
        <f>IF(ISNUMBER(B380),DATE(YEAR(B380),MONTH(B380),1),"")</f>
        <v/>
      </c>
      <c r="M380" s="38">
        <f>IF(AND(ISNUMBER(B380),ISNUMBER(G380)),IF(AND(OR(NOT(ISNUMBER('看板'!$C$4)),B380&gt;='看板'!$C$4),OR(NOT(ISNUMBER('看板'!$E$4)),B380&lt;='看板'!$E$4),OR('看板'!$C$5="",C380='看板'!$C$5),OR('看板'!$E$5="",D380='看板'!$E$5)),1,0),0)</f>
        <v>0</v>
      </c>
      <c r="N380" s="38" t="str">
        <f>IF(M380=1,COUNTIF(M$5:M380,1),"")</f>
        <v/>
      </c>
      <c r="O380" s="39" t="str">
        <f>IF(M380=1,SUMIF(M$5:M380,1,G$5:G380),"")</f>
        <v/>
      </c>
      <c r="P380" s="39" t="str">
        <f>IF(M380=1,MAX(0,MAX(O$5:O380)),"")</f>
        <v/>
      </c>
      <c r="Q380" s="40" t="str">
        <f>IF(M380=1,P380-O380,"")</f>
        <v/>
      </c>
      <c r="R380" s="38">
        <f>IF(M380=1,IF(G380&gt;0,R379+1,0),R379)</f>
        <v>0</v>
      </c>
      <c r="S380" s="38">
        <f>IF(M380=1,IF(G380&lt;0,S379+1,0),S379)</f>
        <v>0</v>
      </c>
      <c r="T380" s="36" t="str">
        <f>IF(M380&lt;&gt;1,"",IF(R379&gt;=3,"前面连赢 3 笔以上","前面连赢 "&amp;R379&amp;" 笔"))</f>
        <v/>
      </c>
      <c r="U380" s="40" t="str">
        <f>IF(AND(M380=1,ISNUMBER(H380)),H380-G380,"")</f>
        <v/>
      </c>
      <c r="V380" s="41" t="e">
        <f>IF(M380=1,O380,NA())</f>
        <v>#N/A</v>
      </c>
      <c r="W380" s="41" t="e">
        <f>IF(M380=1,-Q380,NA())</f>
        <v>#N/A</v>
      </c>
    </row>
    <row r="381">
      <c r="A381" s="17" t="n"/>
      <c r="B381" s="23" t="n"/>
      <c r="C381" s="25" t="n"/>
      <c r="D381" s="25" t="n"/>
      <c r="E381" s="25" t="n"/>
      <c r="F381" s="25" t="n"/>
      <c r="G381" s="35" t="n"/>
      <c r="H381" s="35" t="n"/>
      <c r="I381" s="25" t="n"/>
      <c r="J381" s="25" t="n"/>
      <c r="K381" s="36" t="str">
        <f>IF(ISNUMBER(B381),"周"&amp;CHOOSE(WEEKDAY(B381,2),"一","二","三","四","五","六","日"),"")</f>
        <v/>
      </c>
      <c r="L381" s="37" t="str">
        <f>IF(ISNUMBER(B381),DATE(YEAR(B381),MONTH(B381),1),"")</f>
        <v/>
      </c>
      <c r="M381" s="38">
        <f>IF(AND(ISNUMBER(B381),ISNUMBER(G381)),IF(AND(OR(NOT(ISNUMBER('看板'!$C$4)),B381&gt;='看板'!$C$4),OR(NOT(ISNUMBER('看板'!$E$4)),B381&lt;='看板'!$E$4),OR('看板'!$C$5="",C381='看板'!$C$5),OR('看板'!$E$5="",D381='看板'!$E$5)),1,0),0)</f>
        <v>0</v>
      </c>
      <c r="N381" s="38" t="str">
        <f>IF(M381=1,COUNTIF(M$5:M381,1),"")</f>
        <v/>
      </c>
      <c r="O381" s="39" t="str">
        <f>IF(M381=1,SUMIF(M$5:M381,1,G$5:G381),"")</f>
        <v/>
      </c>
      <c r="P381" s="39" t="str">
        <f>IF(M381=1,MAX(0,MAX(O$5:O381)),"")</f>
        <v/>
      </c>
      <c r="Q381" s="40" t="str">
        <f>IF(M381=1,P381-O381,"")</f>
        <v/>
      </c>
      <c r="R381" s="38">
        <f>IF(M381=1,IF(G381&gt;0,R380+1,0),R380)</f>
        <v>0</v>
      </c>
      <c r="S381" s="38">
        <f>IF(M381=1,IF(G381&lt;0,S380+1,0),S380)</f>
        <v>0</v>
      </c>
      <c r="T381" s="36" t="str">
        <f>IF(M381&lt;&gt;1,"",IF(R380&gt;=3,"前面连赢 3 笔以上","前面连赢 "&amp;R380&amp;" 笔"))</f>
        <v/>
      </c>
      <c r="U381" s="40" t="str">
        <f>IF(AND(M381=1,ISNUMBER(H381)),H381-G381,"")</f>
        <v/>
      </c>
      <c r="V381" s="41" t="e">
        <f>IF(M381=1,O381,NA())</f>
        <v>#N/A</v>
      </c>
      <c r="W381" s="41" t="e">
        <f>IF(M381=1,-Q381,NA())</f>
        <v>#N/A</v>
      </c>
    </row>
    <row r="382">
      <c r="A382" s="17" t="n"/>
      <c r="B382" s="23" t="n"/>
      <c r="C382" s="25" t="n"/>
      <c r="D382" s="25" t="n"/>
      <c r="E382" s="25" t="n"/>
      <c r="F382" s="25" t="n"/>
      <c r="G382" s="35" t="n"/>
      <c r="H382" s="35" t="n"/>
      <c r="I382" s="25" t="n"/>
      <c r="J382" s="25" t="n"/>
      <c r="K382" s="36" t="str">
        <f>IF(ISNUMBER(B382),"周"&amp;CHOOSE(WEEKDAY(B382,2),"一","二","三","四","五","六","日"),"")</f>
        <v/>
      </c>
      <c r="L382" s="37" t="str">
        <f>IF(ISNUMBER(B382),DATE(YEAR(B382),MONTH(B382),1),"")</f>
        <v/>
      </c>
      <c r="M382" s="38">
        <f>IF(AND(ISNUMBER(B382),ISNUMBER(G382)),IF(AND(OR(NOT(ISNUMBER('看板'!$C$4)),B382&gt;='看板'!$C$4),OR(NOT(ISNUMBER('看板'!$E$4)),B382&lt;='看板'!$E$4),OR('看板'!$C$5="",C382='看板'!$C$5),OR('看板'!$E$5="",D382='看板'!$E$5)),1,0),0)</f>
        <v>0</v>
      </c>
      <c r="N382" s="38" t="str">
        <f>IF(M382=1,COUNTIF(M$5:M382,1),"")</f>
        <v/>
      </c>
      <c r="O382" s="39" t="str">
        <f>IF(M382=1,SUMIF(M$5:M382,1,G$5:G382),"")</f>
        <v/>
      </c>
      <c r="P382" s="39" t="str">
        <f>IF(M382=1,MAX(0,MAX(O$5:O382)),"")</f>
        <v/>
      </c>
      <c r="Q382" s="40" t="str">
        <f>IF(M382=1,P382-O382,"")</f>
        <v/>
      </c>
      <c r="R382" s="38">
        <f>IF(M382=1,IF(G382&gt;0,R381+1,0),R381)</f>
        <v>0</v>
      </c>
      <c r="S382" s="38">
        <f>IF(M382=1,IF(G382&lt;0,S381+1,0),S381)</f>
        <v>0</v>
      </c>
      <c r="T382" s="36" t="str">
        <f>IF(M382&lt;&gt;1,"",IF(R381&gt;=3,"前面连赢 3 笔以上","前面连赢 "&amp;R381&amp;" 笔"))</f>
        <v/>
      </c>
      <c r="U382" s="40" t="str">
        <f>IF(AND(M382=1,ISNUMBER(H382)),H382-G382,"")</f>
        <v/>
      </c>
      <c r="V382" s="41" t="e">
        <f>IF(M382=1,O382,NA())</f>
        <v>#N/A</v>
      </c>
      <c r="W382" s="41" t="e">
        <f>IF(M382=1,-Q382,NA())</f>
        <v>#N/A</v>
      </c>
    </row>
    <row r="383">
      <c r="A383" s="17" t="n"/>
      <c r="B383" s="23" t="n"/>
      <c r="C383" s="25" t="n"/>
      <c r="D383" s="25" t="n"/>
      <c r="E383" s="25" t="n"/>
      <c r="F383" s="25" t="n"/>
      <c r="G383" s="35" t="n"/>
      <c r="H383" s="35" t="n"/>
      <c r="I383" s="25" t="n"/>
      <c r="J383" s="25" t="n"/>
      <c r="K383" s="36" t="str">
        <f>IF(ISNUMBER(B383),"周"&amp;CHOOSE(WEEKDAY(B383,2),"一","二","三","四","五","六","日"),"")</f>
        <v/>
      </c>
      <c r="L383" s="37" t="str">
        <f>IF(ISNUMBER(B383),DATE(YEAR(B383),MONTH(B383),1),"")</f>
        <v/>
      </c>
      <c r="M383" s="38">
        <f>IF(AND(ISNUMBER(B383),ISNUMBER(G383)),IF(AND(OR(NOT(ISNUMBER('看板'!$C$4)),B383&gt;='看板'!$C$4),OR(NOT(ISNUMBER('看板'!$E$4)),B383&lt;='看板'!$E$4),OR('看板'!$C$5="",C383='看板'!$C$5),OR('看板'!$E$5="",D383='看板'!$E$5)),1,0),0)</f>
        <v>0</v>
      </c>
      <c r="N383" s="38" t="str">
        <f>IF(M383=1,COUNTIF(M$5:M383,1),"")</f>
        <v/>
      </c>
      <c r="O383" s="39" t="str">
        <f>IF(M383=1,SUMIF(M$5:M383,1,G$5:G383),"")</f>
        <v/>
      </c>
      <c r="P383" s="39" t="str">
        <f>IF(M383=1,MAX(0,MAX(O$5:O383)),"")</f>
        <v/>
      </c>
      <c r="Q383" s="40" t="str">
        <f>IF(M383=1,P383-O383,"")</f>
        <v/>
      </c>
      <c r="R383" s="38">
        <f>IF(M383=1,IF(G383&gt;0,R382+1,0),R382)</f>
        <v>0</v>
      </c>
      <c r="S383" s="38">
        <f>IF(M383=1,IF(G383&lt;0,S382+1,0),S382)</f>
        <v>0</v>
      </c>
      <c r="T383" s="36" t="str">
        <f>IF(M383&lt;&gt;1,"",IF(R382&gt;=3,"前面连赢 3 笔以上","前面连赢 "&amp;R382&amp;" 笔"))</f>
        <v/>
      </c>
      <c r="U383" s="40" t="str">
        <f>IF(AND(M383=1,ISNUMBER(H383)),H383-G383,"")</f>
        <v/>
      </c>
      <c r="V383" s="41" t="e">
        <f>IF(M383=1,O383,NA())</f>
        <v>#N/A</v>
      </c>
      <c r="W383" s="41" t="e">
        <f>IF(M383=1,-Q383,NA())</f>
        <v>#N/A</v>
      </c>
    </row>
    <row r="384">
      <c r="A384" s="17" t="n"/>
      <c r="B384" s="23" t="n"/>
      <c r="C384" s="25" t="n"/>
      <c r="D384" s="25" t="n"/>
      <c r="E384" s="25" t="n"/>
      <c r="F384" s="25" t="n"/>
      <c r="G384" s="35" t="n"/>
      <c r="H384" s="35" t="n"/>
      <c r="I384" s="25" t="n"/>
      <c r="J384" s="25" t="n"/>
      <c r="K384" s="36" t="str">
        <f>IF(ISNUMBER(B384),"周"&amp;CHOOSE(WEEKDAY(B384,2),"一","二","三","四","五","六","日"),"")</f>
        <v/>
      </c>
      <c r="L384" s="37" t="str">
        <f>IF(ISNUMBER(B384),DATE(YEAR(B384),MONTH(B384),1),"")</f>
        <v/>
      </c>
      <c r="M384" s="38">
        <f>IF(AND(ISNUMBER(B384),ISNUMBER(G384)),IF(AND(OR(NOT(ISNUMBER('看板'!$C$4)),B384&gt;='看板'!$C$4),OR(NOT(ISNUMBER('看板'!$E$4)),B384&lt;='看板'!$E$4),OR('看板'!$C$5="",C384='看板'!$C$5),OR('看板'!$E$5="",D384='看板'!$E$5)),1,0),0)</f>
        <v>0</v>
      </c>
      <c r="N384" s="38" t="str">
        <f>IF(M384=1,COUNTIF(M$5:M384,1),"")</f>
        <v/>
      </c>
      <c r="O384" s="39" t="str">
        <f>IF(M384=1,SUMIF(M$5:M384,1,G$5:G384),"")</f>
        <v/>
      </c>
      <c r="P384" s="39" t="str">
        <f>IF(M384=1,MAX(0,MAX(O$5:O384)),"")</f>
        <v/>
      </c>
      <c r="Q384" s="40" t="str">
        <f>IF(M384=1,P384-O384,"")</f>
        <v/>
      </c>
      <c r="R384" s="38">
        <f>IF(M384=1,IF(G384&gt;0,R383+1,0),R383)</f>
        <v>0</v>
      </c>
      <c r="S384" s="38">
        <f>IF(M384=1,IF(G384&lt;0,S383+1,0),S383)</f>
        <v>0</v>
      </c>
      <c r="T384" s="36" t="str">
        <f>IF(M384&lt;&gt;1,"",IF(R383&gt;=3,"前面连赢 3 笔以上","前面连赢 "&amp;R383&amp;" 笔"))</f>
        <v/>
      </c>
      <c r="U384" s="40" t="str">
        <f>IF(AND(M384=1,ISNUMBER(H384)),H384-G384,"")</f>
        <v/>
      </c>
      <c r="V384" s="41" t="e">
        <f>IF(M384=1,O384,NA())</f>
        <v>#N/A</v>
      </c>
      <c r="W384" s="41" t="e">
        <f>IF(M384=1,-Q384,NA())</f>
        <v>#N/A</v>
      </c>
    </row>
    <row r="385">
      <c r="A385" s="17" t="n"/>
      <c r="B385" s="23" t="n"/>
      <c r="C385" s="25" t="n"/>
      <c r="D385" s="25" t="n"/>
      <c r="E385" s="25" t="n"/>
      <c r="F385" s="25" t="n"/>
      <c r="G385" s="35" t="n"/>
      <c r="H385" s="35" t="n"/>
      <c r="I385" s="25" t="n"/>
      <c r="J385" s="25" t="n"/>
      <c r="K385" s="36" t="str">
        <f>IF(ISNUMBER(B385),"周"&amp;CHOOSE(WEEKDAY(B385,2),"一","二","三","四","五","六","日"),"")</f>
        <v/>
      </c>
      <c r="L385" s="37" t="str">
        <f>IF(ISNUMBER(B385),DATE(YEAR(B385),MONTH(B385),1),"")</f>
        <v/>
      </c>
      <c r="M385" s="38">
        <f>IF(AND(ISNUMBER(B385),ISNUMBER(G385)),IF(AND(OR(NOT(ISNUMBER('看板'!$C$4)),B385&gt;='看板'!$C$4),OR(NOT(ISNUMBER('看板'!$E$4)),B385&lt;='看板'!$E$4),OR('看板'!$C$5="",C385='看板'!$C$5),OR('看板'!$E$5="",D385='看板'!$E$5)),1,0),0)</f>
        <v>0</v>
      </c>
      <c r="N385" s="38" t="str">
        <f>IF(M385=1,COUNTIF(M$5:M385,1),"")</f>
        <v/>
      </c>
      <c r="O385" s="39" t="str">
        <f>IF(M385=1,SUMIF(M$5:M385,1,G$5:G385),"")</f>
        <v/>
      </c>
      <c r="P385" s="39" t="str">
        <f>IF(M385=1,MAX(0,MAX(O$5:O385)),"")</f>
        <v/>
      </c>
      <c r="Q385" s="40" t="str">
        <f>IF(M385=1,P385-O385,"")</f>
        <v/>
      </c>
      <c r="R385" s="38">
        <f>IF(M385=1,IF(G385&gt;0,R384+1,0),R384)</f>
        <v>0</v>
      </c>
      <c r="S385" s="38">
        <f>IF(M385=1,IF(G385&lt;0,S384+1,0),S384)</f>
        <v>0</v>
      </c>
      <c r="T385" s="36" t="str">
        <f>IF(M385&lt;&gt;1,"",IF(R384&gt;=3,"前面连赢 3 笔以上","前面连赢 "&amp;R384&amp;" 笔"))</f>
        <v/>
      </c>
      <c r="U385" s="40" t="str">
        <f>IF(AND(M385=1,ISNUMBER(H385)),H385-G385,"")</f>
        <v/>
      </c>
      <c r="V385" s="41" t="e">
        <f>IF(M385=1,O385,NA())</f>
        <v>#N/A</v>
      </c>
      <c r="W385" s="41" t="e">
        <f>IF(M385=1,-Q385,NA())</f>
        <v>#N/A</v>
      </c>
    </row>
    <row r="386">
      <c r="A386" s="17" t="n"/>
      <c r="B386" s="23" t="n"/>
      <c r="C386" s="25" t="n"/>
      <c r="D386" s="25" t="n"/>
      <c r="E386" s="25" t="n"/>
      <c r="F386" s="25" t="n"/>
      <c r="G386" s="35" t="n"/>
      <c r="H386" s="35" t="n"/>
      <c r="I386" s="25" t="n"/>
      <c r="J386" s="25" t="n"/>
      <c r="K386" s="36" t="str">
        <f>IF(ISNUMBER(B386),"周"&amp;CHOOSE(WEEKDAY(B386,2),"一","二","三","四","五","六","日"),"")</f>
        <v/>
      </c>
      <c r="L386" s="37" t="str">
        <f>IF(ISNUMBER(B386),DATE(YEAR(B386),MONTH(B386),1),"")</f>
        <v/>
      </c>
      <c r="M386" s="38">
        <f>IF(AND(ISNUMBER(B386),ISNUMBER(G386)),IF(AND(OR(NOT(ISNUMBER('看板'!$C$4)),B386&gt;='看板'!$C$4),OR(NOT(ISNUMBER('看板'!$E$4)),B386&lt;='看板'!$E$4),OR('看板'!$C$5="",C386='看板'!$C$5),OR('看板'!$E$5="",D386='看板'!$E$5)),1,0),0)</f>
        <v>0</v>
      </c>
      <c r="N386" s="38" t="str">
        <f>IF(M386=1,COUNTIF(M$5:M386,1),"")</f>
        <v/>
      </c>
      <c r="O386" s="39" t="str">
        <f>IF(M386=1,SUMIF(M$5:M386,1,G$5:G386),"")</f>
        <v/>
      </c>
      <c r="P386" s="39" t="str">
        <f>IF(M386=1,MAX(0,MAX(O$5:O386)),"")</f>
        <v/>
      </c>
      <c r="Q386" s="40" t="str">
        <f>IF(M386=1,P386-O386,"")</f>
        <v/>
      </c>
      <c r="R386" s="38">
        <f>IF(M386=1,IF(G386&gt;0,R385+1,0),R385)</f>
        <v>0</v>
      </c>
      <c r="S386" s="38">
        <f>IF(M386=1,IF(G386&lt;0,S385+1,0),S385)</f>
        <v>0</v>
      </c>
      <c r="T386" s="36" t="str">
        <f>IF(M386&lt;&gt;1,"",IF(R385&gt;=3,"前面连赢 3 笔以上","前面连赢 "&amp;R385&amp;" 笔"))</f>
        <v/>
      </c>
      <c r="U386" s="40" t="str">
        <f>IF(AND(M386=1,ISNUMBER(H386)),H386-G386,"")</f>
        <v/>
      </c>
      <c r="V386" s="41" t="e">
        <f>IF(M386=1,O386,NA())</f>
        <v>#N/A</v>
      </c>
      <c r="W386" s="41" t="e">
        <f>IF(M386=1,-Q386,NA())</f>
        <v>#N/A</v>
      </c>
    </row>
    <row r="387">
      <c r="A387" s="17" t="n"/>
      <c r="B387" s="23" t="n"/>
      <c r="C387" s="25" t="n"/>
      <c r="D387" s="25" t="n"/>
      <c r="E387" s="25" t="n"/>
      <c r="F387" s="25" t="n"/>
      <c r="G387" s="35" t="n"/>
      <c r="H387" s="35" t="n"/>
      <c r="I387" s="25" t="n"/>
      <c r="J387" s="25" t="n"/>
      <c r="K387" s="36" t="str">
        <f>IF(ISNUMBER(B387),"周"&amp;CHOOSE(WEEKDAY(B387,2),"一","二","三","四","五","六","日"),"")</f>
        <v/>
      </c>
      <c r="L387" s="37" t="str">
        <f>IF(ISNUMBER(B387),DATE(YEAR(B387),MONTH(B387),1),"")</f>
        <v/>
      </c>
      <c r="M387" s="38">
        <f>IF(AND(ISNUMBER(B387),ISNUMBER(G387)),IF(AND(OR(NOT(ISNUMBER('看板'!$C$4)),B387&gt;='看板'!$C$4),OR(NOT(ISNUMBER('看板'!$E$4)),B387&lt;='看板'!$E$4),OR('看板'!$C$5="",C387='看板'!$C$5),OR('看板'!$E$5="",D387='看板'!$E$5)),1,0),0)</f>
        <v>0</v>
      </c>
      <c r="N387" s="38" t="str">
        <f>IF(M387=1,COUNTIF(M$5:M387,1),"")</f>
        <v/>
      </c>
      <c r="O387" s="39" t="str">
        <f>IF(M387=1,SUMIF(M$5:M387,1,G$5:G387),"")</f>
        <v/>
      </c>
      <c r="P387" s="39" t="str">
        <f>IF(M387=1,MAX(0,MAX(O$5:O387)),"")</f>
        <v/>
      </c>
      <c r="Q387" s="40" t="str">
        <f>IF(M387=1,P387-O387,"")</f>
        <v/>
      </c>
      <c r="R387" s="38">
        <f>IF(M387=1,IF(G387&gt;0,R386+1,0),R386)</f>
        <v>0</v>
      </c>
      <c r="S387" s="38">
        <f>IF(M387=1,IF(G387&lt;0,S386+1,0),S386)</f>
        <v>0</v>
      </c>
      <c r="T387" s="36" t="str">
        <f>IF(M387&lt;&gt;1,"",IF(R386&gt;=3,"前面连赢 3 笔以上","前面连赢 "&amp;R386&amp;" 笔"))</f>
        <v/>
      </c>
      <c r="U387" s="40" t="str">
        <f>IF(AND(M387=1,ISNUMBER(H387)),H387-G387,"")</f>
        <v/>
      </c>
      <c r="V387" s="41" t="e">
        <f>IF(M387=1,O387,NA())</f>
        <v>#N/A</v>
      </c>
      <c r="W387" s="41" t="e">
        <f>IF(M387=1,-Q387,NA())</f>
        <v>#N/A</v>
      </c>
    </row>
    <row r="388">
      <c r="A388" s="17" t="n"/>
      <c r="B388" s="23" t="n"/>
      <c r="C388" s="25" t="n"/>
      <c r="D388" s="25" t="n"/>
      <c r="E388" s="25" t="n"/>
      <c r="F388" s="25" t="n"/>
      <c r="G388" s="35" t="n"/>
      <c r="H388" s="35" t="n"/>
      <c r="I388" s="25" t="n"/>
      <c r="J388" s="25" t="n"/>
      <c r="K388" s="36" t="str">
        <f>IF(ISNUMBER(B388),"周"&amp;CHOOSE(WEEKDAY(B388,2),"一","二","三","四","五","六","日"),"")</f>
        <v/>
      </c>
      <c r="L388" s="37" t="str">
        <f>IF(ISNUMBER(B388),DATE(YEAR(B388),MONTH(B388),1),"")</f>
        <v/>
      </c>
      <c r="M388" s="38">
        <f>IF(AND(ISNUMBER(B388),ISNUMBER(G388)),IF(AND(OR(NOT(ISNUMBER('看板'!$C$4)),B388&gt;='看板'!$C$4),OR(NOT(ISNUMBER('看板'!$E$4)),B388&lt;='看板'!$E$4),OR('看板'!$C$5="",C388='看板'!$C$5),OR('看板'!$E$5="",D388='看板'!$E$5)),1,0),0)</f>
        <v>0</v>
      </c>
      <c r="N388" s="38" t="str">
        <f>IF(M388=1,COUNTIF(M$5:M388,1),"")</f>
        <v/>
      </c>
      <c r="O388" s="39" t="str">
        <f>IF(M388=1,SUMIF(M$5:M388,1,G$5:G388),"")</f>
        <v/>
      </c>
      <c r="P388" s="39" t="str">
        <f>IF(M388=1,MAX(0,MAX(O$5:O388)),"")</f>
        <v/>
      </c>
      <c r="Q388" s="40" t="str">
        <f>IF(M388=1,P388-O388,"")</f>
        <v/>
      </c>
      <c r="R388" s="38">
        <f>IF(M388=1,IF(G388&gt;0,R387+1,0),R387)</f>
        <v>0</v>
      </c>
      <c r="S388" s="38">
        <f>IF(M388=1,IF(G388&lt;0,S387+1,0),S387)</f>
        <v>0</v>
      </c>
      <c r="T388" s="36" t="str">
        <f>IF(M388&lt;&gt;1,"",IF(R387&gt;=3,"前面连赢 3 笔以上","前面连赢 "&amp;R387&amp;" 笔"))</f>
        <v/>
      </c>
      <c r="U388" s="40" t="str">
        <f>IF(AND(M388=1,ISNUMBER(H388)),H388-G388,"")</f>
        <v/>
      </c>
      <c r="V388" s="41" t="e">
        <f>IF(M388=1,O388,NA())</f>
        <v>#N/A</v>
      </c>
      <c r="W388" s="41" t="e">
        <f>IF(M388=1,-Q388,NA())</f>
        <v>#N/A</v>
      </c>
    </row>
    <row r="389">
      <c r="A389" s="17" t="n"/>
      <c r="B389" s="23" t="n"/>
      <c r="C389" s="25" t="n"/>
      <c r="D389" s="25" t="n"/>
      <c r="E389" s="25" t="n"/>
      <c r="F389" s="25" t="n"/>
      <c r="G389" s="35" t="n"/>
      <c r="H389" s="35" t="n"/>
      <c r="I389" s="25" t="n"/>
      <c r="J389" s="25" t="n"/>
      <c r="K389" s="36" t="str">
        <f>IF(ISNUMBER(B389),"周"&amp;CHOOSE(WEEKDAY(B389,2),"一","二","三","四","五","六","日"),"")</f>
        <v/>
      </c>
      <c r="L389" s="37" t="str">
        <f>IF(ISNUMBER(B389),DATE(YEAR(B389),MONTH(B389),1),"")</f>
        <v/>
      </c>
      <c r="M389" s="38">
        <f>IF(AND(ISNUMBER(B389),ISNUMBER(G389)),IF(AND(OR(NOT(ISNUMBER('看板'!$C$4)),B389&gt;='看板'!$C$4),OR(NOT(ISNUMBER('看板'!$E$4)),B389&lt;='看板'!$E$4),OR('看板'!$C$5="",C389='看板'!$C$5),OR('看板'!$E$5="",D389='看板'!$E$5)),1,0),0)</f>
        <v>0</v>
      </c>
      <c r="N389" s="38" t="str">
        <f>IF(M389=1,COUNTIF(M$5:M389,1),"")</f>
        <v/>
      </c>
      <c r="O389" s="39" t="str">
        <f>IF(M389=1,SUMIF(M$5:M389,1,G$5:G389),"")</f>
        <v/>
      </c>
      <c r="P389" s="39" t="str">
        <f>IF(M389=1,MAX(0,MAX(O$5:O389)),"")</f>
        <v/>
      </c>
      <c r="Q389" s="40" t="str">
        <f>IF(M389=1,P389-O389,"")</f>
        <v/>
      </c>
      <c r="R389" s="38">
        <f>IF(M389=1,IF(G389&gt;0,R388+1,0),R388)</f>
        <v>0</v>
      </c>
      <c r="S389" s="38">
        <f>IF(M389=1,IF(G389&lt;0,S388+1,0),S388)</f>
        <v>0</v>
      </c>
      <c r="T389" s="36" t="str">
        <f>IF(M389&lt;&gt;1,"",IF(R388&gt;=3,"前面连赢 3 笔以上","前面连赢 "&amp;R388&amp;" 笔"))</f>
        <v/>
      </c>
      <c r="U389" s="40" t="str">
        <f>IF(AND(M389=1,ISNUMBER(H389)),H389-G389,"")</f>
        <v/>
      </c>
      <c r="V389" s="41" t="e">
        <f>IF(M389=1,O389,NA())</f>
        <v>#N/A</v>
      </c>
      <c r="W389" s="41" t="e">
        <f>IF(M389=1,-Q389,NA())</f>
        <v>#N/A</v>
      </c>
    </row>
    <row r="390">
      <c r="A390" s="17" t="n"/>
      <c r="B390" s="23" t="n"/>
      <c r="C390" s="25" t="n"/>
      <c r="D390" s="25" t="n"/>
      <c r="E390" s="25" t="n"/>
      <c r="F390" s="25" t="n"/>
      <c r="G390" s="35" t="n"/>
      <c r="H390" s="35" t="n"/>
      <c r="I390" s="25" t="n"/>
      <c r="J390" s="25" t="n"/>
      <c r="K390" s="36" t="str">
        <f>IF(ISNUMBER(B390),"周"&amp;CHOOSE(WEEKDAY(B390,2),"一","二","三","四","五","六","日"),"")</f>
        <v/>
      </c>
      <c r="L390" s="37" t="str">
        <f>IF(ISNUMBER(B390),DATE(YEAR(B390),MONTH(B390),1),"")</f>
        <v/>
      </c>
      <c r="M390" s="38">
        <f>IF(AND(ISNUMBER(B390),ISNUMBER(G390)),IF(AND(OR(NOT(ISNUMBER('看板'!$C$4)),B390&gt;='看板'!$C$4),OR(NOT(ISNUMBER('看板'!$E$4)),B390&lt;='看板'!$E$4),OR('看板'!$C$5="",C390='看板'!$C$5),OR('看板'!$E$5="",D390='看板'!$E$5)),1,0),0)</f>
        <v>0</v>
      </c>
      <c r="N390" s="38" t="str">
        <f>IF(M390=1,COUNTIF(M$5:M390,1),"")</f>
        <v/>
      </c>
      <c r="O390" s="39" t="str">
        <f>IF(M390=1,SUMIF(M$5:M390,1,G$5:G390),"")</f>
        <v/>
      </c>
      <c r="P390" s="39" t="str">
        <f>IF(M390=1,MAX(0,MAX(O$5:O390)),"")</f>
        <v/>
      </c>
      <c r="Q390" s="40" t="str">
        <f>IF(M390=1,P390-O390,"")</f>
        <v/>
      </c>
      <c r="R390" s="38">
        <f>IF(M390=1,IF(G390&gt;0,R389+1,0),R389)</f>
        <v>0</v>
      </c>
      <c r="S390" s="38">
        <f>IF(M390=1,IF(G390&lt;0,S389+1,0),S389)</f>
        <v>0</v>
      </c>
      <c r="T390" s="36" t="str">
        <f>IF(M390&lt;&gt;1,"",IF(R389&gt;=3,"前面连赢 3 笔以上","前面连赢 "&amp;R389&amp;" 笔"))</f>
        <v/>
      </c>
      <c r="U390" s="40" t="str">
        <f>IF(AND(M390=1,ISNUMBER(H390)),H390-G390,"")</f>
        <v/>
      </c>
      <c r="V390" s="41" t="e">
        <f>IF(M390=1,O390,NA())</f>
        <v>#N/A</v>
      </c>
      <c r="W390" s="41" t="e">
        <f>IF(M390=1,-Q390,NA())</f>
        <v>#N/A</v>
      </c>
    </row>
    <row r="391">
      <c r="A391" s="17" t="n"/>
      <c r="B391" s="23" t="n"/>
      <c r="C391" s="25" t="n"/>
      <c r="D391" s="25" t="n"/>
      <c r="E391" s="25" t="n"/>
      <c r="F391" s="25" t="n"/>
      <c r="G391" s="35" t="n"/>
      <c r="H391" s="35" t="n"/>
      <c r="I391" s="25" t="n"/>
      <c r="J391" s="25" t="n"/>
      <c r="K391" s="36" t="str">
        <f>IF(ISNUMBER(B391),"周"&amp;CHOOSE(WEEKDAY(B391,2),"一","二","三","四","五","六","日"),"")</f>
        <v/>
      </c>
      <c r="L391" s="37" t="str">
        <f>IF(ISNUMBER(B391),DATE(YEAR(B391),MONTH(B391),1),"")</f>
        <v/>
      </c>
      <c r="M391" s="38">
        <f>IF(AND(ISNUMBER(B391),ISNUMBER(G391)),IF(AND(OR(NOT(ISNUMBER('看板'!$C$4)),B391&gt;='看板'!$C$4),OR(NOT(ISNUMBER('看板'!$E$4)),B391&lt;='看板'!$E$4),OR('看板'!$C$5="",C391='看板'!$C$5),OR('看板'!$E$5="",D391='看板'!$E$5)),1,0),0)</f>
        <v>0</v>
      </c>
      <c r="N391" s="38" t="str">
        <f>IF(M391=1,COUNTIF(M$5:M391,1),"")</f>
        <v/>
      </c>
      <c r="O391" s="39" t="str">
        <f>IF(M391=1,SUMIF(M$5:M391,1,G$5:G391),"")</f>
        <v/>
      </c>
      <c r="P391" s="39" t="str">
        <f>IF(M391=1,MAX(0,MAX(O$5:O391)),"")</f>
        <v/>
      </c>
      <c r="Q391" s="40" t="str">
        <f>IF(M391=1,P391-O391,"")</f>
        <v/>
      </c>
      <c r="R391" s="38">
        <f>IF(M391=1,IF(G391&gt;0,R390+1,0),R390)</f>
        <v>0</v>
      </c>
      <c r="S391" s="38">
        <f>IF(M391=1,IF(G391&lt;0,S390+1,0),S390)</f>
        <v>0</v>
      </c>
      <c r="T391" s="36" t="str">
        <f>IF(M391&lt;&gt;1,"",IF(R390&gt;=3,"前面连赢 3 笔以上","前面连赢 "&amp;R390&amp;" 笔"))</f>
        <v/>
      </c>
      <c r="U391" s="40" t="str">
        <f>IF(AND(M391=1,ISNUMBER(H391)),H391-G391,"")</f>
        <v/>
      </c>
      <c r="V391" s="41" t="e">
        <f>IF(M391=1,O391,NA())</f>
        <v>#N/A</v>
      </c>
      <c r="W391" s="41" t="e">
        <f>IF(M391=1,-Q391,NA())</f>
        <v>#N/A</v>
      </c>
    </row>
    <row r="392">
      <c r="A392" s="17" t="n"/>
      <c r="B392" s="23" t="n"/>
      <c r="C392" s="25" t="n"/>
      <c r="D392" s="25" t="n"/>
      <c r="E392" s="25" t="n"/>
      <c r="F392" s="25" t="n"/>
      <c r="G392" s="35" t="n"/>
      <c r="H392" s="35" t="n"/>
      <c r="I392" s="25" t="n"/>
      <c r="J392" s="25" t="n"/>
      <c r="K392" s="36" t="str">
        <f>IF(ISNUMBER(B392),"周"&amp;CHOOSE(WEEKDAY(B392,2),"一","二","三","四","五","六","日"),"")</f>
        <v/>
      </c>
      <c r="L392" s="37" t="str">
        <f>IF(ISNUMBER(B392),DATE(YEAR(B392),MONTH(B392),1),"")</f>
        <v/>
      </c>
      <c r="M392" s="38">
        <f>IF(AND(ISNUMBER(B392),ISNUMBER(G392)),IF(AND(OR(NOT(ISNUMBER('看板'!$C$4)),B392&gt;='看板'!$C$4),OR(NOT(ISNUMBER('看板'!$E$4)),B392&lt;='看板'!$E$4),OR('看板'!$C$5="",C392='看板'!$C$5),OR('看板'!$E$5="",D392='看板'!$E$5)),1,0),0)</f>
        <v>0</v>
      </c>
      <c r="N392" s="38" t="str">
        <f>IF(M392=1,COUNTIF(M$5:M392,1),"")</f>
        <v/>
      </c>
      <c r="O392" s="39" t="str">
        <f>IF(M392=1,SUMIF(M$5:M392,1,G$5:G392),"")</f>
        <v/>
      </c>
      <c r="P392" s="39" t="str">
        <f>IF(M392=1,MAX(0,MAX(O$5:O392)),"")</f>
        <v/>
      </c>
      <c r="Q392" s="40" t="str">
        <f>IF(M392=1,P392-O392,"")</f>
        <v/>
      </c>
      <c r="R392" s="38">
        <f>IF(M392=1,IF(G392&gt;0,R391+1,0),R391)</f>
        <v>0</v>
      </c>
      <c r="S392" s="38">
        <f>IF(M392=1,IF(G392&lt;0,S391+1,0),S391)</f>
        <v>0</v>
      </c>
      <c r="T392" s="36" t="str">
        <f>IF(M392&lt;&gt;1,"",IF(R391&gt;=3,"前面连赢 3 笔以上","前面连赢 "&amp;R391&amp;" 笔"))</f>
        <v/>
      </c>
      <c r="U392" s="40" t="str">
        <f>IF(AND(M392=1,ISNUMBER(H392)),H392-G392,"")</f>
        <v/>
      </c>
      <c r="V392" s="41" t="e">
        <f>IF(M392=1,O392,NA())</f>
        <v>#N/A</v>
      </c>
      <c r="W392" s="41" t="e">
        <f>IF(M392=1,-Q392,NA())</f>
        <v>#N/A</v>
      </c>
    </row>
    <row r="393">
      <c r="A393" s="17" t="n"/>
      <c r="B393" s="23" t="n"/>
      <c r="C393" s="25" t="n"/>
      <c r="D393" s="25" t="n"/>
      <c r="E393" s="25" t="n"/>
      <c r="F393" s="25" t="n"/>
      <c r="G393" s="35" t="n"/>
      <c r="H393" s="35" t="n"/>
      <c r="I393" s="25" t="n"/>
      <c r="J393" s="25" t="n"/>
      <c r="K393" s="36" t="str">
        <f>IF(ISNUMBER(B393),"周"&amp;CHOOSE(WEEKDAY(B393,2),"一","二","三","四","五","六","日"),"")</f>
        <v/>
      </c>
      <c r="L393" s="37" t="str">
        <f>IF(ISNUMBER(B393),DATE(YEAR(B393),MONTH(B393),1),"")</f>
        <v/>
      </c>
      <c r="M393" s="38">
        <f>IF(AND(ISNUMBER(B393),ISNUMBER(G393)),IF(AND(OR(NOT(ISNUMBER('看板'!$C$4)),B393&gt;='看板'!$C$4),OR(NOT(ISNUMBER('看板'!$E$4)),B393&lt;='看板'!$E$4),OR('看板'!$C$5="",C393='看板'!$C$5),OR('看板'!$E$5="",D393='看板'!$E$5)),1,0),0)</f>
        <v>0</v>
      </c>
      <c r="N393" s="38" t="str">
        <f>IF(M393=1,COUNTIF(M$5:M393,1),"")</f>
        <v/>
      </c>
      <c r="O393" s="39" t="str">
        <f>IF(M393=1,SUMIF(M$5:M393,1,G$5:G393),"")</f>
        <v/>
      </c>
      <c r="P393" s="39" t="str">
        <f>IF(M393=1,MAX(0,MAX(O$5:O393)),"")</f>
        <v/>
      </c>
      <c r="Q393" s="40" t="str">
        <f>IF(M393=1,P393-O393,"")</f>
        <v/>
      </c>
      <c r="R393" s="38">
        <f>IF(M393=1,IF(G393&gt;0,R392+1,0),R392)</f>
        <v>0</v>
      </c>
      <c r="S393" s="38">
        <f>IF(M393=1,IF(G393&lt;0,S392+1,0),S392)</f>
        <v>0</v>
      </c>
      <c r="T393" s="36" t="str">
        <f>IF(M393&lt;&gt;1,"",IF(R392&gt;=3,"前面连赢 3 笔以上","前面连赢 "&amp;R392&amp;" 笔"))</f>
        <v/>
      </c>
      <c r="U393" s="40" t="str">
        <f>IF(AND(M393=1,ISNUMBER(H393)),H393-G393,"")</f>
        <v/>
      </c>
      <c r="V393" s="41" t="e">
        <f>IF(M393=1,O393,NA())</f>
        <v>#N/A</v>
      </c>
      <c r="W393" s="41" t="e">
        <f>IF(M393=1,-Q393,NA())</f>
        <v>#N/A</v>
      </c>
    </row>
    <row r="394">
      <c r="A394" s="17" t="n"/>
      <c r="B394" s="23" t="n"/>
      <c r="C394" s="25" t="n"/>
      <c r="D394" s="25" t="n"/>
      <c r="E394" s="25" t="n"/>
      <c r="F394" s="25" t="n"/>
      <c r="G394" s="35" t="n"/>
      <c r="H394" s="35" t="n"/>
      <c r="I394" s="25" t="n"/>
      <c r="J394" s="25" t="n"/>
      <c r="K394" s="36" t="str">
        <f>IF(ISNUMBER(B394),"周"&amp;CHOOSE(WEEKDAY(B394,2),"一","二","三","四","五","六","日"),"")</f>
        <v/>
      </c>
      <c r="L394" s="37" t="str">
        <f>IF(ISNUMBER(B394),DATE(YEAR(B394),MONTH(B394),1),"")</f>
        <v/>
      </c>
      <c r="M394" s="38">
        <f>IF(AND(ISNUMBER(B394),ISNUMBER(G394)),IF(AND(OR(NOT(ISNUMBER('看板'!$C$4)),B394&gt;='看板'!$C$4),OR(NOT(ISNUMBER('看板'!$E$4)),B394&lt;='看板'!$E$4),OR('看板'!$C$5="",C394='看板'!$C$5),OR('看板'!$E$5="",D394='看板'!$E$5)),1,0),0)</f>
        <v>0</v>
      </c>
      <c r="N394" s="38" t="str">
        <f>IF(M394=1,COUNTIF(M$5:M394,1),"")</f>
        <v/>
      </c>
      <c r="O394" s="39" t="str">
        <f>IF(M394=1,SUMIF(M$5:M394,1,G$5:G394),"")</f>
        <v/>
      </c>
      <c r="P394" s="39" t="str">
        <f>IF(M394=1,MAX(0,MAX(O$5:O394)),"")</f>
        <v/>
      </c>
      <c r="Q394" s="40" t="str">
        <f>IF(M394=1,P394-O394,"")</f>
        <v/>
      </c>
      <c r="R394" s="38">
        <f>IF(M394=1,IF(G394&gt;0,R393+1,0),R393)</f>
        <v>0</v>
      </c>
      <c r="S394" s="38">
        <f>IF(M394=1,IF(G394&lt;0,S393+1,0),S393)</f>
        <v>0</v>
      </c>
      <c r="T394" s="36" t="str">
        <f>IF(M394&lt;&gt;1,"",IF(R393&gt;=3,"前面连赢 3 笔以上","前面连赢 "&amp;R393&amp;" 笔"))</f>
        <v/>
      </c>
      <c r="U394" s="40" t="str">
        <f>IF(AND(M394=1,ISNUMBER(H394)),H394-G394,"")</f>
        <v/>
      </c>
      <c r="V394" s="41" t="e">
        <f>IF(M394=1,O394,NA())</f>
        <v>#N/A</v>
      </c>
      <c r="W394" s="41" t="e">
        <f>IF(M394=1,-Q394,NA())</f>
        <v>#N/A</v>
      </c>
    </row>
    <row r="395">
      <c r="A395" s="17" t="n"/>
      <c r="B395" s="23" t="n"/>
      <c r="C395" s="25" t="n"/>
      <c r="D395" s="25" t="n"/>
      <c r="E395" s="25" t="n"/>
      <c r="F395" s="25" t="n"/>
      <c r="G395" s="35" t="n"/>
      <c r="H395" s="35" t="n"/>
      <c r="I395" s="25" t="n"/>
      <c r="J395" s="25" t="n"/>
      <c r="K395" s="36" t="str">
        <f>IF(ISNUMBER(B395),"周"&amp;CHOOSE(WEEKDAY(B395,2),"一","二","三","四","五","六","日"),"")</f>
        <v/>
      </c>
      <c r="L395" s="37" t="str">
        <f>IF(ISNUMBER(B395),DATE(YEAR(B395),MONTH(B395),1),"")</f>
        <v/>
      </c>
      <c r="M395" s="38">
        <f>IF(AND(ISNUMBER(B395),ISNUMBER(G395)),IF(AND(OR(NOT(ISNUMBER('看板'!$C$4)),B395&gt;='看板'!$C$4),OR(NOT(ISNUMBER('看板'!$E$4)),B395&lt;='看板'!$E$4),OR('看板'!$C$5="",C395='看板'!$C$5),OR('看板'!$E$5="",D395='看板'!$E$5)),1,0),0)</f>
        <v>0</v>
      </c>
      <c r="N395" s="38" t="str">
        <f>IF(M395=1,COUNTIF(M$5:M395,1),"")</f>
        <v/>
      </c>
      <c r="O395" s="39" t="str">
        <f>IF(M395=1,SUMIF(M$5:M395,1,G$5:G395),"")</f>
        <v/>
      </c>
      <c r="P395" s="39" t="str">
        <f>IF(M395=1,MAX(0,MAX(O$5:O395)),"")</f>
        <v/>
      </c>
      <c r="Q395" s="40" t="str">
        <f>IF(M395=1,P395-O395,"")</f>
        <v/>
      </c>
      <c r="R395" s="38">
        <f>IF(M395=1,IF(G395&gt;0,R394+1,0),R394)</f>
        <v>0</v>
      </c>
      <c r="S395" s="38">
        <f>IF(M395=1,IF(G395&lt;0,S394+1,0),S394)</f>
        <v>0</v>
      </c>
      <c r="T395" s="36" t="str">
        <f>IF(M395&lt;&gt;1,"",IF(R394&gt;=3,"前面连赢 3 笔以上","前面连赢 "&amp;R394&amp;" 笔"))</f>
        <v/>
      </c>
      <c r="U395" s="40" t="str">
        <f>IF(AND(M395=1,ISNUMBER(H395)),H395-G395,"")</f>
        <v/>
      </c>
      <c r="V395" s="41" t="e">
        <f>IF(M395=1,O395,NA())</f>
        <v>#N/A</v>
      </c>
      <c r="W395" s="41" t="e">
        <f>IF(M395=1,-Q395,NA())</f>
        <v>#N/A</v>
      </c>
    </row>
    <row r="396">
      <c r="A396" s="17" t="n"/>
      <c r="B396" s="23" t="n"/>
      <c r="C396" s="25" t="n"/>
      <c r="D396" s="25" t="n"/>
      <c r="E396" s="25" t="n"/>
      <c r="F396" s="25" t="n"/>
      <c r="G396" s="35" t="n"/>
      <c r="H396" s="35" t="n"/>
      <c r="I396" s="25" t="n"/>
      <c r="J396" s="25" t="n"/>
      <c r="K396" s="36" t="str">
        <f>IF(ISNUMBER(B396),"周"&amp;CHOOSE(WEEKDAY(B396,2),"一","二","三","四","五","六","日"),"")</f>
        <v/>
      </c>
      <c r="L396" s="37" t="str">
        <f>IF(ISNUMBER(B396),DATE(YEAR(B396),MONTH(B396),1),"")</f>
        <v/>
      </c>
      <c r="M396" s="38">
        <f>IF(AND(ISNUMBER(B396),ISNUMBER(G396)),IF(AND(OR(NOT(ISNUMBER('看板'!$C$4)),B396&gt;='看板'!$C$4),OR(NOT(ISNUMBER('看板'!$E$4)),B396&lt;='看板'!$E$4),OR('看板'!$C$5="",C396='看板'!$C$5),OR('看板'!$E$5="",D396='看板'!$E$5)),1,0),0)</f>
        <v>0</v>
      </c>
      <c r="N396" s="38" t="str">
        <f>IF(M396=1,COUNTIF(M$5:M396,1),"")</f>
        <v/>
      </c>
      <c r="O396" s="39" t="str">
        <f>IF(M396=1,SUMIF(M$5:M396,1,G$5:G396),"")</f>
        <v/>
      </c>
      <c r="P396" s="39" t="str">
        <f>IF(M396=1,MAX(0,MAX(O$5:O396)),"")</f>
        <v/>
      </c>
      <c r="Q396" s="40" t="str">
        <f>IF(M396=1,P396-O396,"")</f>
        <v/>
      </c>
      <c r="R396" s="38">
        <f>IF(M396=1,IF(G396&gt;0,R395+1,0),R395)</f>
        <v>0</v>
      </c>
      <c r="S396" s="38">
        <f>IF(M396=1,IF(G396&lt;0,S395+1,0),S395)</f>
        <v>0</v>
      </c>
      <c r="T396" s="36" t="str">
        <f>IF(M396&lt;&gt;1,"",IF(R395&gt;=3,"前面连赢 3 笔以上","前面连赢 "&amp;R395&amp;" 笔"))</f>
        <v/>
      </c>
      <c r="U396" s="40" t="str">
        <f>IF(AND(M396=1,ISNUMBER(H396)),H396-G396,"")</f>
        <v/>
      </c>
      <c r="V396" s="41" t="e">
        <f>IF(M396=1,O396,NA())</f>
        <v>#N/A</v>
      </c>
      <c r="W396" s="41" t="e">
        <f>IF(M396=1,-Q396,NA())</f>
        <v>#N/A</v>
      </c>
    </row>
    <row r="397">
      <c r="A397" s="17" t="n"/>
      <c r="B397" s="23" t="n"/>
      <c r="C397" s="25" t="n"/>
      <c r="D397" s="25" t="n"/>
      <c r="E397" s="25" t="n"/>
      <c r="F397" s="25" t="n"/>
      <c r="G397" s="35" t="n"/>
      <c r="H397" s="35" t="n"/>
      <c r="I397" s="25" t="n"/>
      <c r="J397" s="25" t="n"/>
      <c r="K397" s="36" t="str">
        <f>IF(ISNUMBER(B397),"周"&amp;CHOOSE(WEEKDAY(B397,2),"一","二","三","四","五","六","日"),"")</f>
        <v/>
      </c>
      <c r="L397" s="37" t="str">
        <f>IF(ISNUMBER(B397),DATE(YEAR(B397),MONTH(B397),1),"")</f>
        <v/>
      </c>
      <c r="M397" s="38">
        <f>IF(AND(ISNUMBER(B397),ISNUMBER(G397)),IF(AND(OR(NOT(ISNUMBER('看板'!$C$4)),B397&gt;='看板'!$C$4),OR(NOT(ISNUMBER('看板'!$E$4)),B397&lt;='看板'!$E$4),OR('看板'!$C$5="",C397='看板'!$C$5),OR('看板'!$E$5="",D397='看板'!$E$5)),1,0),0)</f>
        <v>0</v>
      </c>
      <c r="N397" s="38" t="str">
        <f>IF(M397=1,COUNTIF(M$5:M397,1),"")</f>
        <v/>
      </c>
      <c r="O397" s="39" t="str">
        <f>IF(M397=1,SUMIF(M$5:M397,1,G$5:G397),"")</f>
        <v/>
      </c>
      <c r="P397" s="39" t="str">
        <f>IF(M397=1,MAX(0,MAX(O$5:O397)),"")</f>
        <v/>
      </c>
      <c r="Q397" s="40" t="str">
        <f>IF(M397=1,P397-O397,"")</f>
        <v/>
      </c>
      <c r="R397" s="38">
        <f>IF(M397=1,IF(G397&gt;0,R396+1,0),R396)</f>
        <v>0</v>
      </c>
      <c r="S397" s="38">
        <f>IF(M397=1,IF(G397&lt;0,S396+1,0),S396)</f>
        <v>0</v>
      </c>
      <c r="T397" s="36" t="str">
        <f>IF(M397&lt;&gt;1,"",IF(R396&gt;=3,"前面连赢 3 笔以上","前面连赢 "&amp;R396&amp;" 笔"))</f>
        <v/>
      </c>
      <c r="U397" s="40" t="str">
        <f>IF(AND(M397=1,ISNUMBER(H397)),H397-G397,"")</f>
        <v/>
      </c>
      <c r="V397" s="41" t="e">
        <f>IF(M397=1,O397,NA())</f>
        <v>#N/A</v>
      </c>
      <c r="W397" s="41" t="e">
        <f>IF(M397=1,-Q397,NA())</f>
        <v>#N/A</v>
      </c>
    </row>
    <row r="398">
      <c r="A398" s="17" t="n"/>
      <c r="B398" s="23" t="n"/>
      <c r="C398" s="25" t="n"/>
      <c r="D398" s="25" t="n"/>
      <c r="E398" s="25" t="n"/>
      <c r="F398" s="25" t="n"/>
      <c r="G398" s="35" t="n"/>
      <c r="H398" s="35" t="n"/>
      <c r="I398" s="25" t="n"/>
      <c r="J398" s="25" t="n"/>
      <c r="K398" s="36" t="str">
        <f>IF(ISNUMBER(B398),"周"&amp;CHOOSE(WEEKDAY(B398,2),"一","二","三","四","五","六","日"),"")</f>
        <v/>
      </c>
      <c r="L398" s="37" t="str">
        <f>IF(ISNUMBER(B398),DATE(YEAR(B398),MONTH(B398),1),"")</f>
        <v/>
      </c>
      <c r="M398" s="38">
        <f>IF(AND(ISNUMBER(B398),ISNUMBER(G398)),IF(AND(OR(NOT(ISNUMBER('看板'!$C$4)),B398&gt;='看板'!$C$4),OR(NOT(ISNUMBER('看板'!$E$4)),B398&lt;='看板'!$E$4),OR('看板'!$C$5="",C398='看板'!$C$5),OR('看板'!$E$5="",D398='看板'!$E$5)),1,0),0)</f>
        <v>0</v>
      </c>
      <c r="N398" s="38" t="str">
        <f>IF(M398=1,COUNTIF(M$5:M398,1),"")</f>
        <v/>
      </c>
      <c r="O398" s="39" t="str">
        <f>IF(M398=1,SUMIF(M$5:M398,1,G$5:G398),"")</f>
        <v/>
      </c>
      <c r="P398" s="39" t="str">
        <f>IF(M398=1,MAX(0,MAX(O$5:O398)),"")</f>
        <v/>
      </c>
      <c r="Q398" s="40" t="str">
        <f>IF(M398=1,P398-O398,"")</f>
        <v/>
      </c>
      <c r="R398" s="38">
        <f>IF(M398=1,IF(G398&gt;0,R397+1,0),R397)</f>
        <v>0</v>
      </c>
      <c r="S398" s="38">
        <f>IF(M398=1,IF(G398&lt;0,S397+1,0),S397)</f>
        <v>0</v>
      </c>
      <c r="T398" s="36" t="str">
        <f>IF(M398&lt;&gt;1,"",IF(R397&gt;=3,"前面连赢 3 笔以上","前面连赢 "&amp;R397&amp;" 笔"))</f>
        <v/>
      </c>
      <c r="U398" s="40" t="str">
        <f>IF(AND(M398=1,ISNUMBER(H398)),H398-G398,"")</f>
        <v/>
      </c>
      <c r="V398" s="41" t="e">
        <f>IF(M398=1,O398,NA())</f>
        <v>#N/A</v>
      </c>
      <c r="W398" s="41" t="e">
        <f>IF(M398=1,-Q398,NA())</f>
        <v>#N/A</v>
      </c>
    </row>
    <row r="399">
      <c r="A399" s="17" t="n"/>
      <c r="B399" s="23" t="n"/>
      <c r="C399" s="25" t="n"/>
      <c r="D399" s="25" t="n"/>
      <c r="E399" s="25" t="n"/>
      <c r="F399" s="25" t="n"/>
      <c r="G399" s="35" t="n"/>
      <c r="H399" s="35" t="n"/>
      <c r="I399" s="25" t="n"/>
      <c r="J399" s="25" t="n"/>
      <c r="K399" s="36" t="str">
        <f>IF(ISNUMBER(B399),"周"&amp;CHOOSE(WEEKDAY(B399,2),"一","二","三","四","五","六","日"),"")</f>
        <v/>
      </c>
      <c r="L399" s="37" t="str">
        <f>IF(ISNUMBER(B399),DATE(YEAR(B399),MONTH(B399),1),"")</f>
        <v/>
      </c>
      <c r="M399" s="38">
        <f>IF(AND(ISNUMBER(B399),ISNUMBER(G399)),IF(AND(OR(NOT(ISNUMBER('看板'!$C$4)),B399&gt;='看板'!$C$4),OR(NOT(ISNUMBER('看板'!$E$4)),B399&lt;='看板'!$E$4),OR('看板'!$C$5="",C399='看板'!$C$5),OR('看板'!$E$5="",D399='看板'!$E$5)),1,0),0)</f>
        <v>0</v>
      </c>
      <c r="N399" s="38" t="str">
        <f>IF(M399=1,COUNTIF(M$5:M399,1),"")</f>
        <v/>
      </c>
      <c r="O399" s="39" t="str">
        <f>IF(M399=1,SUMIF(M$5:M399,1,G$5:G399),"")</f>
        <v/>
      </c>
      <c r="P399" s="39" t="str">
        <f>IF(M399=1,MAX(0,MAX(O$5:O399)),"")</f>
        <v/>
      </c>
      <c r="Q399" s="40" t="str">
        <f>IF(M399=1,P399-O399,"")</f>
        <v/>
      </c>
      <c r="R399" s="38">
        <f>IF(M399=1,IF(G399&gt;0,R398+1,0),R398)</f>
        <v>0</v>
      </c>
      <c r="S399" s="38">
        <f>IF(M399=1,IF(G399&lt;0,S398+1,0),S398)</f>
        <v>0</v>
      </c>
      <c r="T399" s="36" t="str">
        <f>IF(M399&lt;&gt;1,"",IF(R398&gt;=3,"前面连赢 3 笔以上","前面连赢 "&amp;R398&amp;" 笔"))</f>
        <v/>
      </c>
      <c r="U399" s="40" t="str">
        <f>IF(AND(M399=1,ISNUMBER(H399)),H399-G399,"")</f>
        <v/>
      </c>
      <c r="V399" s="41" t="e">
        <f>IF(M399=1,O399,NA())</f>
        <v>#N/A</v>
      </c>
      <c r="W399" s="41" t="e">
        <f>IF(M399=1,-Q399,NA())</f>
        <v>#N/A</v>
      </c>
    </row>
    <row r="400">
      <c r="A400" s="17" t="n"/>
      <c r="B400" s="23" t="n"/>
      <c r="C400" s="25" t="n"/>
      <c r="D400" s="25" t="n"/>
      <c r="E400" s="25" t="n"/>
      <c r="F400" s="25" t="n"/>
      <c r="G400" s="35" t="n"/>
      <c r="H400" s="35" t="n"/>
      <c r="I400" s="25" t="n"/>
      <c r="J400" s="25" t="n"/>
      <c r="K400" s="36" t="str">
        <f>IF(ISNUMBER(B400),"周"&amp;CHOOSE(WEEKDAY(B400,2),"一","二","三","四","五","六","日"),"")</f>
        <v/>
      </c>
      <c r="L400" s="37" t="str">
        <f>IF(ISNUMBER(B400),DATE(YEAR(B400),MONTH(B400),1),"")</f>
        <v/>
      </c>
      <c r="M400" s="38">
        <f>IF(AND(ISNUMBER(B400),ISNUMBER(G400)),IF(AND(OR(NOT(ISNUMBER('看板'!$C$4)),B400&gt;='看板'!$C$4),OR(NOT(ISNUMBER('看板'!$E$4)),B400&lt;='看板'!$E$4),OR('看板'!$C$5="",C400='看板'!$C$5),OR('看板'!$E$5="",D400='看板'!$E$5)),1,0),0)</f>
        <v>0</v>
      </c>
      <c r="N400" s="38" t="str">
        <f>IF(M400=1,COUNTIF(M$5:M400,1),"")</f>
        <v/>
      </c>
      <c r="O400" s="39" t="str">
        <f>IF(M400=1,SUMIF(M$5:M400,1,G$5:G400),"")</f>
        <v/>
      </c>
      <c r="P400" s="39" t="str">
        <f>IF(M400=1,MAX(0,MAX(O$5:O400)),"")</f>
        <v/>
      </c>
      <c r="Q400" s="40" t="str">
        <f>IF(M400=1,P400-O400,"")</f>
        <v/>
      </c>
      <c r="R400" s="38">
        <f>IF(M400=1,IF(G400&gt;0,R399+1,0),R399)</f>
        <v>0</v>
      </c>
      <c r="S400" s="38">
        <f>IF(M400=1,IF(G400&lt;0,S399+1,0),S399)</f>
        <v>0</v>
      </c>
      <c r="T400" s="36" t="str">
        <f>IF(M400&lt;&gt;1,"",IF(R399&gt;=3,"前面连赢 3 笔以上","前面连赢 "&amp;R399&amp;" 笔"))</f>
        <v/>
      </c>
      <c r="U400" s="40" t="str">
        <f>IF(AND(M400=1,ISNUMBER(H400)),H400-G400,"")</f>
        <v/>
      </c>
      <c r="V400" s="41" t="e">
        <f>IF(M400=1,O400,NA())</f>
        <v>#N/A</v>
      </c>
      <c r="W400" s="41" t="e">
        <f>IF(M400=1,-Q400,NA())</f>
        <v>#N/A</v>
      </c>
    </row>
    <row r="401">
      <c r="A401" s="17" t="n"/>
      <c r="B401" s="23" t="n"/>
      <c r="C401" s="25" t="n"/>
      <c r="D401" s="25" t="n"/>
      <c r="E401" s="25" t="n"/>
      <c r="F401" s="25" t="n"/>
      <c r="G401" s="35" t="n"/>
      <c r="H401" s="35" t="n"/>
      <c r="I401" s="25" t="n"/>
      <c r="J401" s="25" t="n"/>
      <c r="K401" s="36" t="str">
        <f>IF(ISNUMBER(B401),"周"&amp;CHOOSE(WEEKDAY(B401,2),"一","二","三","四","五","六","日"),"")</f>
        <v/>
      </c>
      <c r="L401" s="37" t="str">
        <f>IF(ISNUMBER(B401),DATE(YEAR(B401),MONTH(B401),1),"")</f>
        <v/>
      </c>
      <c r="M401" s="38">
        <f>IF(AND(ISNUMBER(B401),ISNUMBER(G401)),IF(AND(OR(NOT(ISNUMBER('看板'!$C$4)),B401&gt;='看板'!$C$4),OR(NOT(ISNUMBER('看板'!$E$4)),B401&lt;='看板'!$E$4),OR('看板'!$C$5="",C401='看板'!$C$5),OR('看板'!$E$5="",D401='看板'!$E$5)),1,0),0)</f>
        <v>0</v>
      </c>
      <c r="N401" s="38" t="str">
        <f>IF(M401=1,COUNTIF(M$5:M401,1),"")</f>
        <v/>
      </c>
      <c r="O401" s="39" t="str">
        <f>IF(M401=1,SUMIF(M$5:M401,1,G$5:G401),"")</f>
        <v/>
      </c>
      <c r="P401" s="39" t="str">
        <f>IF(M401=1,MAX(0,MAX(O$5:O401)),"")</f>
        <v/>
      </c>
      <c r="Q401" s="40" t="str">
        <f>IF(M401=1,P401-O401,"")</f>
        <v/>
      </c>
      <c r="R401" s="38">
        <f>IF(M401=1,IF(G401&gt;0,R400+1,0),R400)</f>
        <v>0</v>
      </c>
      <c r="S401" s="38">
        <f>IF(M401=1,IF(G401&lt;0,S400+1,0),S400)</f>
        <v>0</v>
      </c>
      <c r="T401" s="36" t="str">
        <f>IF(M401&lt;&gt;1,"",IF(R400&gt;=3,"前面连赢 3 笔以上","前面连赢 "&amp;R400&amp;" 笔"))</f>
        <v/>
      </c>
      <c r="U401" s="40" t="str">
        <f>IF(AND(M401=1,ISNUMBER(H401)),H401-G401,"")</f>
        <v/>
      </c>
      <c r="V401" s="41" t="e">
        <f>IF(M401=1,O401,NA())</f>
        <v>#N/A</v>
      </c>
      <c r="W401" s="41" t="e">
        <f>IF(M401=1,-Q401,NA())</f>
        <v>#N/A</v>
      </c>
    </row>
    <row r="402">
      <c r="A402" s="17" t="n"/>
      <c r="B402" s="23" t="n"/>
      <c r="C402" s="25" t="n"/>
      <c r="D402" s="25" t="n"/>
      <c r="E402" s="25" t="n"/>
      <c r="F402" s="25" t="n"/>
      <c r="G402" s="35" t="n"/>
      <c r="H402" s="35" t="n"/>
      <c r="I402" s="25" t="n"/>
      <c r="J402" s="25" t="n"/>
      <c r="K402" s="36" t="str">
        <f>IF(ISNUMBER(B402),"周"&amp;CHOOSE(WEEKDAY(B402,2),"一","二","三","四","五","六","日"),"")</f>
        <v/>
      </c>
      <c r="L402" s="37" t="str">
        <f>IF(ISNUMBER(B402),DATE(YEAR(B402),MONTH(B402),1),"")</f>
        <v/>
      </c>
      <c r="M402" s="38">
        <f>IF(AND(ISNUMBER(B402),ISNUMBER(G402)),IF(AND(OR(NOT(ISNUMBER('看板'!$C$4)),B402&gt;='看板'!$C$4),OR(NOT(ISNUMBER('看板'!$E$4)),B402&lt;='看板'!$E$4),OR('看板'!$C$5="",C402='看板'!$C$5),OR('看板'!$E$5="",D402='看板'!$E$5)),1,0),0)</f>
        <v>0</v>
      </c>
      <c r="N402" s="38" t="str">
        <f>IF(M402=1,COUNTIF(M$5:M402,1),"")</f>
        <v/>
      </c>
      <c r="O402" s="39" t="str">
        <f>IF(M402=1,SUMIF(M$5:M402,1,G$5:G402),"")</f>
        <v/>
      </c>
      <c r="P402" s="39" t="str">
        <f>IF(M402=1,MAX(0,MAX(O$5:O402)),"")</f>
        <v/>
      </c>
      <c r="Q402" s="40" t="str">
        <f>IF(M402=1,P402-O402,"")</f>
        <v/>
      </c>
      <c r="R402" s="38">
        <f>IF(M402=1,IF(G402&gt;0,R401+1,0),R401)</f>
        <v>0</v>
      </c>
      <c r="S402" s="38">
        <f>IF(M402=1,IF(G402&lt;0,S401+1,0),S401)</f>
        <v>0</v>
      </c>
      <c r="T402" s="36" t="str">
        <f>IF(M402&lt;&gt;1,"",IF(R401&gt;=3,"前面连赢 3 笔以上","前面连赢 "&amp;R401&amp;" 笔"))</f>
        <v/>
      </c>
      <c r="U402" s="40" t="str">
        <f>IF(AND(M402=1,ISNUMBER(H402)),H402-G402,"")</f>
        <v/>
      </c>
      <c r="V402" s="41" t="e">
        <f>IF(M402=1,O402,NA())</f>
        <v>#N/A</v>
      </c>
      <c r="W402" s="41" t="e">
        <f>IF(M402=1,-Q402,NA())</f>
        <v>#N/A</v>
      </c>
    </row>
    <row r="403">
      <c r="A403" s="17" t="n"/>
      <c r="B403" s="23" t="n"/>
      <c r="C403" s="25" t="n"/>
      <c r="D403" s="25" t="n"/>
      <c r="E403" s="25" t="n"/>
      <c r="F403" s="25" t="n"/>
      <c r="G403" s="35" t="n"/>
      <c r="H403" s="35" t="n"/>
      <c r="I403" s="25" t="n"/>
      <c r="J403" s="25" t="n"/>
      <c r="K403" s="36" t="str">
        <f>IF(ISNUMBER(B403),"周"&amp;CHOOSE(WEEKDAY(B403,2),"一","二","三","四","五","六","日"),"")</f>
        <v/>
      </c>
      <c r="L403" s="37" t="str">
        <f>IF(ISNUMBER(B403),DATE(YEAR(B403),MONTH(B403),1),"")</f>
        <v/>
      </c>
      <c r="M403" s="38">
        <f>IF(AND(ISNUMBER(B403),ISNUMBER(G403)),IF(AND(OR(NOT(ISNUMBER('看板'!$C$4)),B403&gt;='看板'!$C$4),OR(NOT(ISNUMBER('看板'!$E$4)),B403&lt;='看板'!$E$4),OR('看板'!$C$5="",C403='看板'!$C$5),OR('看板'!$E$5="",D403='看板'!$E$5)),1,0),0)</f>
        <v>0</v>
      </c>
      <c r="N403" s="38" t="str">
        <f>IF(M403=1,COUNTIF(M$5:M403,1),"")</f>
        <v/>
      </c>
      <c r="O403" s="39" t="str">
        <f>IF(M403=1,SUMIF(M$5:M403,1,G$5:G403),"")</f>
        <v/>
      </c>
      <c r="P403" s="39" t="str">
        <f>IF(M403=1,MAX(0,MAX(O$5:O403)),"")</f>
        <v/>
      </c>
      <c r="Q403" s="40" t="str">
        <f>IF(M403=1,P403-O403,"")</f>
        <v/>
      </c>
      <c r="R403" s="38">
        <f>IF(M403=1,IF(G403&gt;0,R402+1,0),R402)</f>
        <v>0</v>
      </c>
      <c r="S403" s="38">
        <f>IF(M403=1,IF(G403&lt;0,S402+1,0),S402)</f>
        <v>0</v>
      </c>
      <c r="T403" s="36" t="str">
        <f>IF(M403&lt;&gt;1,"",IF(R402&gt;=3,"前面连赢 3 笔以上","前面连赢 "&amp;R402&amp;" 笔"))</f>
        <v/>
      </c>
      <c r="U403" s="40" t="str">
        <f>IF(AND(M403=1,ISNUMBER(H403)),H403-G403,"")</f>
        <v/>
      </c>
      <c r="V403" s="41" t="e">
        <f>IF(M403=1,O403,NA())</f>
        <v>#N/A</v>
      </c>
      <c r="W403" s="41" t="e">
        <f>IF(M403=1,-Q403,NA())</f>
        <v>#N/A</v>
      </c>
    </row>
    <row r="404">
      <c r="A404" s="17" t="n"/>
      <c r="B404" s="23" t="n"/>
      <c r="C404" s="25" t="n"/>
      <c r="D404" s="25" t="n"/>
      <c r="E404" s="25" t="n"/>
      <c r="F404" s="25" t="n"/>
      <c r="G404" s="35" t="n"/>
      <c r="H404" s="35" t="n"/>
      <c r="I404" s="25" t="n"/>
      <c r="J404" s="25" t="n"/>
      <c r="K404" s="36" t="str">
        <f>IF(ISNUMBER(B404),"周"&amp;CHOOSE(WEEKDAY(B404,2),"一","二","三","四","五","六","日"),"")</f>
        <v/>
      </c>
      <c r="L404" s="37" t="str">
        <f>IF(ISNUMBER(B404),DATE(YEAR(B404),MONTH(B404),1),"")</f>
        <v/>
      </c>
      <c r="M404" s="38">
        <f>IF(AND(ISNUMBER(B404),ISNUMBER(G404)),IF(AND(OR(NOT(ISNUMBER('看板'!$C$4)),B404&gt;='看板'!$C$4),OR(NOT(ISNUMBER('看板'!$E$4)),B404&lt;='看板'!$E$4),OR('看板'!$C$5="",C404='看板'!$C$5),OR('看板'!$E$5="",D404='看板'!$E$5)),1,0),0)</f>
        <v>0</v>
      </c>
      <c r="N404" s="38" t="str">
        <f>IF(M404=1,COUNTIF(M$5:M404,1),"")</f>
        <v/>
      </c>
      <c r="O404" s="39" t="str">
        <f>IF(M404=1,SUMIF(M$5:M404,1,G$5:G404),"")</f>
        <v/>
      </c>
      <c r="P404" s="39" t="str">
        <f>IF(M404=1,MAX(0,MAX(O$5:O404)),"")</f>
        <v/>
      </c>
      <c r="Q404" s="40" t="str">
        <f>IF(M404=1,P404-O404,"")</f>
        <v/>
      </c>
      <c r="R404" s="38">
        <f>IF(M404=1,IF(G404&gt;0,R403+1,0),R403)</f>
        <v>0</v>
      </c>
      <c r="S404" s="38">
        <f>IF(M404=1,IF(G404&lt;0,S403+1,0),S403)</f>
        <v>0</v>
      </c>
      <c r="T404" s="36" t="str">
        <f>IF(M404&lt;&gt;1,"",IF(R403&gt;=3,"前面连赢 3 笔以上","前面连赢 "&amp;R403&amp;" 笔"))</f>
        <v/>
      </c>
      <c r="U404" s="40" t="str">
        <f>IF(AND(M404=1,ISNUMBER(H404)),H404-G404,"")</f>
        <v/>
      </c>
      <c r="V404" s="41" t="e">
        <f>IF(M404=1,O404,NA())</f>
        <v>#N/A</v>
      </c>
      <c r="W404" s="41" t="e">
        <f>IF(M404=1,-Q404,NA())</f>
        <v>#N/A</v>
      </c>
    </row>
    <row r="405">
      <c r="A405" s="17" t="n"/>
      <c r="B405" s="23" t="n"/>
      <c r="C405" s="25" t="n"/>
      <c r="D405" s="25" t="n"/>
      <c r="E405" s="25" t="n"/>
      <c r="F405" s="25" t="n"/>
      <c r="G405" s="35" t="n"/>
      <c r="H405" s="35" t="n"/>
      <c r="I405" s="25" t="n"/>
      <c r="J405" s="25" t="n"/>
      <c r="K405" s="36" t="str">
        <f>IF(ISNUMBER(B405),"周"&amp;CHOOSE(WEEKDAY(B405,2),"一","二","三","四","五","六","日"),"")</f>
        <v/>
      </c>
      <c r="L405" s="37" t="str">
        <f>IF(ISNUMBER(B405),DATE(YEAR(B405),MONTH(B405),1),"")</f>
        <v/>
      </c>
      <c r="M405" s="38">
        <f>IF(AND(ISNUMBER(B405),ISNUMBER(G405)),IF(AND(OR(NOT(ISNUMBER('看板'!$C$4)),B405&gt;='看板'!$C$4),OR(NOT(ISNUMBER('看板'!$E$4)),B405&lt;='看板'!$E$4),OR('看板'!$C$5="",C405='看板'!$C$5),OR('看板'!$E$5="",D405='看板'!$E$5)),1,0),0)</f>
        <v>0</v>
      </c>
      <c r="N405" s="38" t="str">
        <f>IF(M405=1,COUNTIF(M$5:M405,1),"")</f>
        <v/>
      </c>
      <c r="O405" s="39" t="str">
        <f>IF(M405=1,SUMIF(M$5:M405,1,G$5:G405),"")</f>
        <v/>
      </c>
      <c r="P405" s="39" t="str">
        <f>IF(M405=1,MAX(0,MAX(O$5:O405)),"")</f>
        <v/>
      </c>
      <c r="Q405" s="40" t="str">
        <f>IF(M405=1,P405-O405,"")</f>
        <v/>
      </c>
      <c r="R405" s="38">
        <f>IF(M405=1,IF(G405&gt;0,R404+1,0),R404)</f>
        <v>0</v>
      </c>
      <c r="S405" s="38">
        <f>IF(M405=1,IF(G405&lt;0,S404+1,0),S404)</f>
        <v>0</v>
      </c>
      <c r="T405" s="36" t="str">
        <f>IF(M405&lt;&gt;1,"",IF(R404&gt;=3,"前面连赢 3 笔以上","前面连赢 "&amp;R404&amp;" 笔"))</f>
        <v/>
      </c>
      <c r="U405" s="40" t="str">
        <f>IF(AND(M405=1,ISNUMBER(H405)),H405-G405,"")</f>
        <v/>
      </c>
      <c r="V405" s="41" t="e">
        <f>IF(M405=1,O405,NA())</f>
        <v>#N/A</v>
      </c>
      <c r="W405" s="41" t="e">
        <f>IF(M405=1,-Q405,NA())</f>
        <v>#N/A</v>
      </c>
    </row>
    <row r="406">
      <c r="A406" s="17" t="n"/>
      <c r="B406" s="23" t="n"/>
      <c r="C406" s="25" t="n"/>
      <c r="D406" s="25" t="n"/>
      <c r="E406" s="25" t="n"/>
      <c r="F406" s="25" t="n"/>
      <c r="G406" s="35" t="n"/>
      <c r="H406" s="35" t="n"/>
      <c r="I406" s="25" t="n"/>
      <c r="J406" s="25" t="n"/>
      <c r="K406" s="36" t="str">
        <f>IF(ISNUMBER(B406),"周"&amp;CHOOSE(WEEKDAY(B406,2),"一","二","三","四","五","六","日"),"")</f>
        <v/>
      </c>
      <c r="L406" s="37" t="str">
        <f>IF(ISNUMBER(B406),DATE(YEAR(B406),MONTH(B406),1),"")</f>
        <v/>
      </c>
      <c r="M406" s="38">
        <f>IF(AND(ISNUMBER(B406),ISNUMBER(G406)),IF(AND(OR(NOT(ISNUMBER('看板'!$C$4)),B406&gt;='看板'!$C$4),OR(NOT(ISNUMBER('看板'!$E$4)),B406&lt;='看板'!$E$4),OR('看板'!$C$5="",C406='看板'!$C$5),OR('看板'!$E$5="",D406='看板'!$E$5)),1,0),0)</f>
        <v>0</v>
      </c>
      <c r="N406" s="38" t="str">
        <f>IF(M406=1,COUNTIF(M$5:M406,1),"")</f>
        <v/>
      </c>
      <c r="O406" s="39" t="str">
        <f>IF(M406=1,SUMIF(M$5:M406,1,G$5:G406),"")</f>
        <v/>
      </c>
      <c r="P406" s="39" t="str">
        <f>IF(M406=1,MAX(0,MAX(O$5:O406)),"")</f>
        <v/>
      </c>
      <c r="Q406" s="40" t="str">
        <f>IF(M406=1,P406-O406,"")</f>
        <v/>
      </c>
      <c r="R406" s="38">
        <f>IF(M406=1,IF(G406&gt;0,R405+1,0),R405)</f>
        <v>0</v>
      </c>
      <c r="S406" s="38">
        <f>IF(M406=1,IF(G406&lt;0,S405+1,0),S405)</f>
        <v>0</v>
      </c>
      <c r="T406" s="36" t="str">
        <f>IF(M406&lt;&gt;1,"",IF(R405&gt;=3,"前面连赢 3 笔以上","前面连赢 "&amp;R405&amp;" 笔"))</f>
        <v/>
      </c>
      <c r="U406" s="40" t="str">
        <f>IF(AND(M406=1,ISNUMBER(H406)),H406-G406,"")</f>
        <v/>
      </c>
      <c r="V406" s="41" t="e">
        <f>IF(M406=1,O406,NA())</f>
        <v>#N/A</v>
      </c>
      <c r="W406" s="41" t="e">
        <f>IF(M406=1,-Q406,NA())</f>
        <v>#N/A</v>
      </c>
    </row>
    <row r="407">
      <c r="A407" s="17" t="n"/>
      <c r="B407" s="23" t="n"/>
      <c r="C407" s="25" t="n"/>
      <c r="D407" s="25" t="n"/>
      <c r="E407" s="25" t="n"/>
      <c r="F407" s="25" t="n"/>
      <c r="G407" s="35" t="n"/>
      <c r="H407" s="35" t="n"/>
      <c r="I407" s="25" t="n"/>
      <c r="J407" s="25" t="n"/>
      <c r="K407" s="36" t="str">
        <f>IF(ISNUMBER(B407),"周"&amp;CHOOSE(WEEKDAY(B407,2),"一","二","三","四","五","六","日"),"")</f>
        <v/>
      </c>
      <c r="L407" s="37" t="str">
        <f>IF(ISNUMBER(B407),DATE(YEAR(B407),MONTH(B407),1),"")</f>
        <v/>
      </c>
      <c r="M407" s="38">
        <f>IF(AND(ISNUMBER(B407),ISNUMBER(G407)),IF(AND(OR(NOT(ISNUMBER('看板'!$C$4)),B407&gt;='看板'!$C$4),OR(NOT(ISNUMBER('看板'!$E$4)),B407&lt;='看板'!$E$4),OR('看板'!$C$5="",C407='看板'!$C$5),OR('看板'!$E$5="",D407='看板'!$E$5)),1,0),0)</f>
        <v>0</v>
      </c>
      <c r="N407" s="38" t="str">
        <f>IF(M407=1,COUNTIF(M$5:M407,1),"")</f>
        <v/>
      </c>
      <c r="O407" s="39" t="str">
        <f>IF(M407=1,SUMIF(M$5:M407,1,G$5:G407),"")</f>
        <v/>
      </c>
      <c r="P407" s="39" t="str">
        <f>IF(M407=1,MAX(0,MAX(O$5:O407)),"")</f>
        <v/>
      </c>
      <c r="Q407" s="40" t="str">
        <f>IF(M407=1,P407-O407,"")</f>
        <v/>
      </c>
      <c r="R407" s="38">
        <f>IF(M407=1,IF(G407&gt;0,R406+1,0),R406)</f>
        <v>0</v>
      </c>
      <c r="S407" s="38">
        <f>IF(M407=1,IF(G407&lt;0,S406+1,0),S406)</f>
        <v>0</v>
      </c>
      <c r="T407" s="36" t="str">
        <f>IF(M407&lt;&gt;1,"",IF(R406&gt;=3,"前面连赢 3 笔以上","前面连赢 "&amp;R406&amp;" 笔"))</f>
        <v/>
      </c>
      <c r="U407" s="40" t="str">
        <f>IF(AND(M407=1,ISNUMBER(H407)),H407-G407,"")</f>
        <v/>
      </c>
      <c r="V407" s="41" t="e">
        <f>IF(M407=1,O407,NA())</f>
        <v>#N/A</v>
      </c>
      <c r="W407" s="41" t="e">
        <f>IF(M407=1,-Q407,NA())</f>
        <v>#N/A</v>
      </c>
    </row>
    <row r="408">
      <c r="A408" s="17" t="n"/>
      <c r="B408" s="23" t="n"/>
      <c r="C408" s="25" t="n"/>
      <c r="D408" s="25" t="n"/>
      <c r="E408" s="25" t="n"/>
      <c r="F408" s="25" t="n"/>
      <c r="G408" s="35" t="n"/>
      <c r="H408" s="35" t="n"/>
      <c r="I408" s="25" t="n"/>
      <c r="J408" s="25" t="n"/>
      <c r="K408" s="36" t="str">
        <f>IF(ISNUMBER(B408),"周"&amp;CHOOSE(WEEKDAY(B408,2),"一","二","三","四","五","六","日"),"")</f>
        <v/>
      </c>
      <c r="L408" s="37" t="str">
        <f>IF(ISNUMBER(B408),DATE(YEAR(B408),MONTH(B408),1),"")</f>
        <v/>
      </c>
      <c r="M408" s="38">
        <f>IF(AND(ISNUMBER(B408),ISNUMBER(G408)),IF(AND(OR(NOT(ISNUMBER('看板'!$C$4)),B408&gt;='看板'!$C$4),OR(NOT(ISNUMBER('看板'!$E$4)),B408&lt;='看板'!$E$4),OR('看板'!$C$5="",C408='看板'!$C$5),OR('看板'!$E$5="",D408='看板'!$E$5)),1,0),0)</f>
        <v>0</v>
      </c>
      <c r="N408" s="38" t="str">
        <f>IF(M408=1,COUNTIF(M$5:M408,1),"")</f>
        <v/>
      </c>
      <c r="O408" s="39" t="str">
        <f>IF(M408=1,SUMIF(M$5:M408,1,G$5:G408),"")</f>
        <v/>
      </c>
      <c r="P408" s="39" t="str">
        <f>IF(M408=1,MAX(0,MAX(O$5:O408)),"")</f>
        <v/>
      </c>
      <c r="Q408" s="40" t="str">
        <f>IF(M408=1,P408-O408,"")</f>
        <v/>
      </c>
      <c r="R408" s="38">
        <f>IF(M408=1,IF(G408&gt;0,R407+1,0),R407)</f>
        <v>0</v>
      </c>
      <c r="S408" s="38">
        <f>IF(M408=1,IF(G408&lt;0,S407+1,0),S407)</f>
        <v>0</v>
      </c>
      <c r="T408" s="36" t="str">
        <f>IF(M408&lt;&gt;1,"",IF(R407&gt;=3,"前面连赢 3 笔以上","前面连赢 "&amp;R407&amp;" 笔"))</f>
        <v/>
      </c>
      <c r="U408" s="40" t="str">
        <f>IF(AND(M408=1,ISNUMBER(H408)),H408-G408,"")</f>
        <v/>
      </c>
      <c r="V408" s="41" t="e">
        <f>IF(M408=1,O408,NA())</f>
        <v>#N/A</v>
      </c>
      <c r="W408" s="41" t="e">
        <f>IF(M408=1,-Q408,NA())</f>
        <v>#N/A</v>
      </c>
    </row>
    <row r="409">
      <c r="A409" s="17" t="n"/>
      <c r="B409" s="23" t="n"/>
      <c r="C409" s="25" t="n"/>
      <c r="D409" s="25" t="n"/>
      <c r="E409" s="25" t="n"/>
      <c r="F409" s="25" t="n"/>
      <c r="G409" s="35" t="n"/>
      <c r="H409" s="35" t="n"/>
      <c r="I409" s="25" t="n"/>
      <c r="J409" s="25" t="n"/>
      <c r="K409" s="36" t="str">
        <f>IF(ISNUMBER(B409),"周"&amp;CHOOSE(WEEKDAY(B409,2),"一","二","三","四","五","六","日"),"")</f>
        <v/>
      </c>
      <c r="L409" s="37" t="str">
        <f>IF(ISNUMBER(B409),DATE(YEAR(B409),MONTH(B409),1),"")</f>
        <v/>
      </c>
      <c r="M409" s="38">
        <f>IF(AND(ISNUMBER(B409),ISNUMBER(G409)),IF(AND(OR(NOT(ISNUMBER('看板'!$C$4)),B409&gt;='看板'!$C$4),OR(NOT(ISNUMBER('看板'!$E$4)),B409&lt;='看板'!$E$4),OR('看板'!$C$5="",C409='看板'!$C$5),OR('看板'!$E$5="",D409='看板'!$E$5)),1,0),0)</f>
        <v>0</v>
      </c>
      <c r="N409" s="38" t="str">
        <f>IF(M409=1,COUNTIF(M$5:M409,1),"")</f>
        <v/>
      </c>
      <c r="O409" s="39" t="str">
        <f>IF(M409=1,SUMIF(M$5:M409,1,G$5:G409),"")</f>
        <v/>
      </c>
      <c r="P409" s="39" t="str">
        <f>IF(M409=1,MAX(0,MAX(O$5:O409)),"")</f>
        <v/>
      </c>
      <c r="Q409" s="40" t="str">
        <f>IF(M409=1,P409-O409,"")</f>
        <v/>
      </c>
      <c r="R409" s="38">
        <f>IF(M409=1,IF(G409&gt;0,R408+1,0),R408)</f>
        <v>0</v>
      </c>
      <c r="S409" s="38">
        <f>IF(M409=1,IF(G409&lt;0,S408+1,0),S408)</f>
        <v>0</v>
      </c>
      <c r="T409" s="36" t="str">
        <f>IF(M409&lt;&gt;1,"",IF(R408&gt;=3,"前面连赢 3 笔以上","前面连赢 "&amp;R408&amp;" 笔"))</f>
        <v/>
      </c>
      <c r="U409" s="40" t="str">
        <f>IF(AND(M409=1,ISNUMBER(H409)),H409-G409,"")</f>
        <v/>
      </c>
      <c r="V409" s="41" t="e">
        <f>IF(M409=1,O409,NA())</f>
        <v>#N/A</v>
      </c>
      <c r="W409" s="41" t="e">
        <f>IF(M409=1,-Q409,NA())</f>
        <v>#N/A</v>
      </c>
    </row>
    <row r="410">
      <c r="A410" s="17" t="n"/>
      <c r="B410" s="23" t="n"/>
      <c r="C410" s="25" t="n"/>
      <c r="D410" s="25" t="n"/>
      <c r="E410" s="25" t="n"/>
      <c r="F410" s="25" t="n"/>
      <c r="G410" s="35" t="n"/>
      <c r="H410" s="35" t="n"/>
      <c r="I410" s="25" t="n"/>
      <c r="J410" s="25" t="n"/>
      <c r="K410" s="36" t="str">
        <f>IF(ISNUMBER(B410),"周"&amp;CHOOSE(WEEKDAY(B410,2),"一","二","三","四","五","六","日"),"")</f>
        <v/>
      </c>
      <c r="L410" s="37" t="str">
        <f>IF(ISNUMBER(B410),DATE(YEAR(B410),MONTH(B410),1),"")</f>
        <v/>
      </c>
      <c r="M410" s="38">
        <f>IF(AND(ISNUMBER(B410),ISNUMBER(G410)),IF(AND(OR(NOT(ISNUMBER('看板'!$C$4)),B410&gt;='看板'!$C$4),OR(NOT(ISNUMBER('看板'!$E$4)),B410&lt;='看板'!$E$4),OR('看板'!$C$5="",C410='看板'!$C$5),OR('看板'!$E$5="",D410='看板'!$E$5)),1,0),0)</f>
        <v>0</v>
      </c>
      <c r="N410" s="38" t="str">
        <f>IF(M410=1,COUNTIF(M$5:M410,1),"")</f>
        <v/>
      </c>
      <c r="O410" s="39" t="str">
        <f>IF(M410=1,SUMIF(M$5:M410,1,G$5:G410),"")</f>
        <v/>
      </c>
      <c r="P410" s="39" t="str">
        <f>IF(M410=1,MAX(0,MAX(O$5:O410)),"")</f>
        <v/>
      </c>
      <c r="Q410" s="40" t="str">
        <f>IF(M410=1,P410-O410,"")</f>
        <v/>
      </c>
      <c r="R410" s="38">
        <f>IF(M410=1,IF(G410&gt;0,R409+1,0),R409)</f>
        <v>0</v>
      </c>
      <c r="S410" s="38">
        <f>IF(M410=1,IF(G410&lt;0,S409+1,0),S409)</f>
        <v>0</v>
      </c>
      <c r="T410" s="36" t="str">
        <f>IF(M410&lt;&gt;1,"",IF(R409&gt;=3,"前面连赢 3 笔以上","前面连赢 "&amp;R409&amp;" 笔"))</f>
        <v/>
      </c>
      <c r="U410" s="40" t="str">
        <f>IF(AND(M410=1,ISNUMBER(H410)),H410-G410,"")</f>
        <v/>
      </c>
      <c r="V410" s="41" t="e">
        <f>IF(M410=1,O410,NA())</f>
        <v>#N/A</v>
      </c>
      <c r="W410" s="41" t="e">
        <f>IF(M410=1,-Q410,NA())</f>
        <v>#N/A</v>
      </c>
    </row>
    <row r="411">
      <c r="A411" s="17" t="n"/>
      <c r="B411" s="23" t="n"/>
      <c r="C411" s="25" t="n"/>
      <c r="D411" s="25" t="n"/>
      <c r="E411" s="25" t="n"/>
      <c r="F411" s="25" t="n"/>
      <c r="G411" s="35" t="n"/>
      <c r="H411" s="35" t="n"/>
      <c r="I411" s="25" t="n"/>
      <c r="J411" s="25" t="n"/>
      <c r="K411" s="36" t="str">
        <f>IF(ISNUMBER(B411),"周"&amp;CHOOSE(WEEKDAY(B411,2),"一","二","三","四","五","六","日"),"")</f>
        <v/>
      </c>
      <c r="L411" s="37" t="str">
        <f>IF(ISNUMBER(B411),DATE(YEAR(B411),MONTH(B411),1),"")</f>
        <v/>
      </c>
      <c r="M411" s="38">
        <f>IF(AND(ISNUMBER(B411),ISNUMBER(G411)),IF(AND(OR(NOT(ISNUMBER('看板'!$C$4)),B411&gt;='看板'!$C$4),OR(NOT(ISNUMBER('看板'!$E$4)),B411&lt;='看板'!$E$4),OR('看板'!$C$5="",C411='看板'!$C$5),OR('看板'!$E$5="",D411='看板'!$E$5)),1,0),0)</f>
        <v>0</v>
      </c>
      <c r="N411" s="38" t="str">
        <f>IF(M411=1,COUNTIF(M$5:M411,1),"")</f>
        <v/>
      </c>
      <c r="O411" s="39" t="str">
        <f>IF(M411=1,SUMIF(M$5:M411,1,G$5:G411),"")</f>
        <v/>
      </c>
      <c r="P411" s="39" t="str">
        <f>IF(M411=1,MAX(0,MAX(O$5:O411)),"")</f>
        <v/>
      </c>
      <c r="Q411" s="40" t="str">
        <f>IF(M411=1,P411-O411,"")</f>
        <v/>
      </c>
      <c r="R411" s="38">
        <f>IF(M411=1,IF(G411&gt;0,R410+1,0),R410)</f>
        <v>0</v>
      </c>
      <c r="S411" s="38">
        <f>IF(M411=1,IF(G411&lt;0,S410+1,0),S410)</f>
        <v>0</v>
      </c>
      <c r="T411" s="36" t="str">
        <f>IF(M411&lt;&gt;1,"",IF(R410&gt;=3,"前面连赢 3 笔以上","前面连赢 "&amp;R410&amp;" 笔"))</f>
        <v/>
      </c>
      <c r="U411" s="40" t="str">
        <f>IF(AND(M411=1,ISNUMBER(H411)),H411-G411,"")</f>
        <v/>
      </c>
      <c r="V411" s="41" t="e">
        <f>IF(M411=1,O411,NA())</f>
        <v>#N/A</v>
      </c>
      <c r="W411" s="41" t="e">
        <f>IF(M411=1,-Q411,NA())</f>
        <v>#N/A</v>
      </c>
    </row>
    <row r="412">
      <c r="A412" s="17" t="n"/>
      <c r="B412" s="23" t="n"/>
      <c r="C412" s="25" t="n"/>
      <c r="D412" s="25" t="n"/>
      <c r="E412" s="25" t="n"/>
      <c r="F412" s="25" t="n"/>
      <c r="G412" s="35" t="n"/>
      <c r="H412" s="35" t="n"/>
      <c r="I412" s="25" t="n"/>
      <c r="J412" s="25" t="n"/>
      <c r="K412" s="36" t="str">
        <f>IF(ISNUMBER(B412),"周"&amp;CHOOSE(WEEKDAY(B412,2),"一","二","三","四","五","六","日"),"")</f>
        <v/>
      </c>
      <c r="L412" s="37" t="str">
        <f>IF(ISNUMBER(B412),DATE(YEAR(B412),MONTH(B412),1),"")</f>
        <v/>
      </c>
      <c r="M412" s="38">
        <f>IF(AND(ISNUMBER(B412),ISNUMBER(G412)),IF(AND(OR(NOT(ISNUMBER('看板'!$C$4)),B412&gt;='看板'!$C$4),OR(NOT(ISNUMBER('看板'!$E$4)),B412&lt;='看板'!$E$4),OR('看板'!$C$5="",C412='看板'!$C$5),OR('看板'!$E$5="",D412='看板'!$E$5)),1,0),0)</f>
        <v>0</v>
      </c>
      <c r="N412" s="38" t="str">
        <f>IF(M412=1,COUNTIF(M$5:M412,1),"")</f>
        <v/>
      </c>
      <c r="O412" s="39" t="str">
        <f>IF(M412=1,SUMIF(M$5:M412,1,G$5:G412),"")</f>
        <v/>
      </c>
      <c r="P412" s="39" t="str">
        <f>IF(M412=1,MAX(0,MAX(O$5:O412)),"")</f>
        <v/>
      </c>
      <c r="Q412" s="40" t="str">
        <f>IF(M412=1,P412-O412,"")</f>
        <v/>
      </c>
      <c r="R412" s="38">
        <f>IF(M412=1,IF(G412&gt;0,R411+1,0),R411)</f>
        <v>0</v>
      </c>
      <c r="S412" s="38">
        <f>IF(M412=1,IF(G412&lt;0,S411+1,0),S411)</f>
        <v>0</v>
      </c>
      <c r="T412" s="36" t="str">
        <f>IF(M412&lt;&gt;1,"",IF(R411&gt;=3,"前面连赢 3 笔以上","前面连赢 "&amp;R411&amp;" 笔"))</f>
        <v/>
      </c>
      <c r="U412" s="40" t="str">
        <f>IF(AND(M412=1,ISNUMBER(H412)),H412-G412,"")</f>
        <v/>
      </c>
      <c r="V412" s="41" t="e">
        <f>IF(M412=1,O412,NA())</f>
        <v>#N/A</v>
      </c>
      <c r="W412" s="41" t="e">
        <f>IF(M412=1,-Q412,NA())</f>
        <v>#N/A</v>
      </c>
    </row>
    <row r="413">
      <c r="A413" s="17" t="n"/>
      <c r="B413" s="23" t="n"/>
      <c r="C413" s="25" t="n"/>
      <c r="D413" s="25" t="n"/>
      <c r="E413" s="25" t="n"/>
      <c r="F413" s="25" t="n"/>
      <c r="G413" s="35" t="n"/>
      <c r="H413" s="35" t="n"/>
      <c r="I413" s="25" t="n"/>
      <c r="J413" s="25" t="n"/>
      <c r="K413" s="36" t="str">
        <f>IF(ISNUMBER(B413),"周"&amp;CHOOSE(WEEKDAY(B413,2),"一","二","三","四","五","六","日"),"")</f>
        <v/>
      </c>
      <c r="L413" s="37" t="str">
        <f>IF(ISNUMBER(B413),DATE(YEAR(B413),MONTH(B413),1),"")</f>
        <v/>
      </c>
      <c r="M413" s="38">
        <f>IF(AND(ISNUMBER(B413),ISNUMBER(G413)),IF(AND(OR(NOT(ISNUMBER('看板'!$C$4)),B413&gt;='看板'!$C$4),OR(NOT(ISNUMBER('看板'!$E$4)),B413&lt;='看板'!$E$4),OR('看板'!$C$5="",C413='看板'!$C$5),OR('看板'!$E$5="",D413='看板'!$E$5)),1,0),0)</f>
        <v>0</v>
      </c>
      <c r="N413" s="38" t="str">
        <f>IF(M413=1,COUNTIF(M$5:M413,1),"")</f>
        <v/>
      </c>
      <c r="O413" s="39" t="str">
        <f>IF(M413=1,SUMIF(M$5:M413,1,G$5:G413),"")</f>
        <v/>
      </c>
      <c r="P413" s="39" t="str">
        <f>IF(M413=1,MAX(0,MAX(O$5:O413)),"")</f>
        <v/>
      </c>
      <c r="Q413" s="40" t="str">
        <f>IF(M413=1,P413-O413,"")</f>
        <v/>
      </c>
      <c r="R413" s="38">
        <f>IF(M413=1,IF(G413&gt;0,R412+1,0),R412)</f>
        <v>0</v>
      </c>
      <c r="S413" s="38">
        <f>IF(M413=1,IF(G413&lt;0,S412+1,0),S412)</f>
        <v>0</v>
      </c>
      <c r="T413" s="36" t="str">
        <f>IF(M413&lt;&gt;1,"",IF(R412&gt;=3,"前面连赢 3 笔以上","前面连赢 "&amp;R412&amp;" 笔"))</f>
        <v/>
      </c>
      <c r="U413" s="40" t="str">
        <f>IF(AND(M413=1,ISNUMBER(H413)),H413-G413,"")</f>
        <v/>
      </c>
      <c r="V413" s="41" t="e">
        <f>IF(M413=1,O413,NA())</f>
        <v>#N/A</v>
      </c>
      <c r="W413" s="41" t="e">
        <f>IF(M413=1,-Q413,NA())</f>
        <v>#N/A</v>
      </c>
    </row>
    <row r="414">
      <c r="A414" s="17" t="n"/>
      <c r="B414" s="23" t="n"/>
      <c r="C414" s="25" t="n"/>
      <c r="D414" s="25" t="n"/>
      <c r="E414" s="25" t="n"/>
      <c r="F414" s="25" t="n"/>
      <c r="G414" s="35" t="n"/>
      <c r="H414" s="35" t="n"/>
      <c r="I414" s="25" t="n"/>
      <c r="J414" s="25" t="n"/>
      <c r="K414" s="36" t="str">
        <f>IF(ISNUMBER(B414),"周"&amp;CHOOSE(WEEKDAY(B414,2),"一","二","三","四","五","六","日"),"")</f>
        <v/>
      </c>
      <c r="L414" s="37" t="str">
        <f>IF(ISNUMBER(B414),DATE(YEAR(B414),MONTH(B414),1),"")</f>
        <v/>
      </c>
      <c r="M414" s="38">
        <f>IF(AND(ISNUMBER(B414),ISNUMBER(G414)),IF(AND(OR(NOT(ISNUMBER('看板'!$C$4)),B414&gt;='看板'!$C$4),OR(NOT(ISNUMBER('看板'!$E$4)),B414&lt;='看板'!$E$4),OR('看板'!$C$5="",C414='看板'!$C$5),OR('看板'!$E$5="",D414='看板'!$E$5)),1,0),0)</f>
        <v>0</v>
      </c>
      <c r="N414" s="38" t="str">
        <f>IF(M414=1,COUNTIF(M$5:M414,1),"")</f>
        <v/>
      </c>
      <c r="O414" s="39" t="str">
        <f>IF(M414=1,SUMIF(M$5:M414,1,G$5:G414),"")</f>
        <v/>
      </c>
      <c r="P414" s="39" t="str">
        <f>IF(M414=1,MAX(0,MAX(O$5:O414)),"")</f>
        <v/>
      </c>
      <c r="Q414" s="40" t="str">
        <f>IF(M414=1,P414-O414,"")</f>
        <v/>
      </c>
      <c r="R414" s="38">
        <f>IF(M414=1,IF(G414&gt;0,R413+1,0),R413)</f>
        <v>0</v>
      </c>
      <c r="S414" s="38">
        <f>IF(M414=1,IF(G414&lt;0,S413+1,0),S413)</f>
        <v>0</v>
      </c>
      <c r="T414" s="36" t="str">
        <f>IF(M414&lt;&gt;1,"",IF(R413&gt;=3,"前面连赢 3 笔以上","前面连赢 "&amp;R413&amp;" 笔"))</f>
        <v/>
      </c>
      <c r="U414" s="40" t="str">
        <f>IF(AND(M414=1,ISNUMBER(H414)),H414-G414,"")</f>
        <v/>
      </c>
      <c r="V414" s="41" t="e">
        <f>IF(M414=1,O414,NA())</f>
        <v>#N/A</v>
      </c>
      <c r="W414" s="41" t="e">
        <f>IF(M414=1,-Q414,NA())</f>
        <v>#N/A</v>
      </c>
    </row>
    <row r="415">
      <c r="A415" s="17" t="n"/>
      <c r="B415" s="23" t="n"/>
      <c r="C415" s="25" t="n"/>
      <c r="D415" s="25" t="n"/>
      <c r="E415" s="25" t="n"/>
      <c r="F415" s="25" t="n"/>
      <c r="G415" s="35" t="n"/>
      <c r="H415" s="35" t="n"/>
      <c r="I415" s="25" t="n"/>
      <c r="J415" s="25" t="n"/>
      <c r="K415" s="36" t="str">
        <f>IF(ISNUMBER(B415),"周"&amp;CHOOSE(WEEKDAY(B415,2),"一","二","三","四","五","六","日"),"")</f>
        <v/>
      </c>
      <c r="L415" s="37" t="str">
        <f>IF(ISNUMBER(B415),DATE(YEAR(B415),MONTH(B415),1),"")</f>
        <v/>
      </c>
      <c r="M415" s="38">
        <f>IF(AND(ISNUMBER(B415),ISNUMBER(G415)),IF(AND(OR(NOT(ISNUMBER('看板'!$C$4)),B415&gt;='看板'!$C$4),OR(NOT(ISNUMBER('看板'!$E$4)),B415&lt;='看板'!$E$4),OR('看板'!$C$5="",C415='看板'!$C$5),OR('看板'!$E$5="",D415='看板'!$E$5)),1,0),0)</f>
        <v>0</v>
      </c>
      <c r="N415" s="38" t="str">
        <f>IF(M415=1,COUNTIF(M$5:M415,1),"")</f>
        <v/>
      </c>
      <c r="O415" s="39" t="str">
        <f>IF(M415=1,SUMIF(M$5:M415,1,G$5:G415),"")</f>
        <v/>
      </c>
      <c r="P415" s="39" t="str">
        <f>IF(M415=1,MAX(0,MAX(O$5:O415)),"")</f>
        <v/>
      </c>
      <c r="Q415" s="40" t="str">
        <f>IF(M415=1,P415-O415,"")</f>
        <v/>
      </c>
      <c r="R415" s="38">
        <f>IF(M415=1,IF(G415&gt;0,R414+1,0),R414)</f>
        <v>0</v>
      </c>
      <c r="S415" s="38">
        <f>IF(M415=1,IF(G415&lt;0,S414+1,0),S414)</f>
        <v>0</v>
      </c>
      <c r="T415" s="36" t="str">
        <f>IF(M415&lt;&gt;1,"",IF(R414&gt;=3,"前面连赢 3 笔以上","前面连赢 "&amp;R414&amp;" 笔"))</f>
        <v/>
      </c>
      <c r="U415" s="40" t="str">
        <f>IF(AND(M415=1,ISNUMBER(H415)),H415-G415,"")</f>
        <v/>
      </c>
      <c r="V415" s="41" t="e">
        <f>IF(M415=1,O415,NA())</f>
        <v>#N/A</v>
      </c>
      <c r="W415" s="41" t="e">
        <f>IF(M415=1,-Q415,NA())</f>
        <v>#N/A</v>
      </c>
    </row>
    <row r="416">
      <c r="A416" s="17" t="n"/>
      <c r="B416" s="23" t="n"/>
      <c r="C416" s="25" t="n"/>
      <c r="D416" s="25" t="n"/>
      <c r="E416" s="25" t="n"/>
      <c r="F416" s="25" t="n"/>
      <c r="G416" s="35" t="n"/>
      <c r="H416" s="35" t="n"/>
      <c r="I416" s="25" t="n"/>
      <c r="J416" s="25" t="n"/>
      <c r="K416" s="36" t="str">
        <f>IF(ISNUMBER(B416),"周"&amp;CHOOSE(WEEKDAY(B416,2),"一","二","三","四","五","六","日"),"")</f>
        <v/>
      </c>
      <c r="L416" s="37" t="str">
        <f>IF(ISNUMBER(B416),DATE(YEAR(B416),MONTH(B416),1),"")</f>
        <v/>
      </c>
      <c r="M416" s="38">
        <f>IF(AND(ISNUMBER(B416),ISNUMBER(G416)),IF(AND(OR(NOT(ISNUMBER('看板'!$C$4)),B416&gt;='看板'!$C$4),OR(NOT(ISNUMBER('看板'!$E$4)),B416&lt;='看板'!$E$4),OR('看板'!$C$5="",C416='看板'!$C$5),OR('看板'!$E$5="",D416='看板'!$E$5)),1,0),0)</f>
        <v>0</v>
      </c>
      <c r="N416" s="38" t="str">
        <f>IF(M416=1,COUNTIF(M$5:M416,1),"")</f>
        <v/>
      </c>
      <c r="O416" s="39" t="str">
        <f>IF(M416=1,SUMIF(M$5:M416,1,G$5:G416),"")</f>
        <v/>
      </c>
      <c r="P416" s="39" t="str">
        <f>IF(M416=1,MAX(0,MAX(O$5:O416)),"")</f>
        <v/>
      </c>
      <c r="Q416" s="40" t="str">
        <f>IF(M416=1,P416-O416,"")</f>
        <v/>
      </c>
      <c r="R416" s="38">
        <f>IF(M416=1,IF(G416&gt;0,R415+1,0),R415)</f>
        <v>0</v>
      </c>
      <c r="S416" s="38">
        <f>IF(M416=1,IF(G416&lt;0,S415+1,0),S415)</f>
        <v>0</v>
      </c>
      <c r="T416" s="36" t="str">
        <f>IF(M416&lt;&gt;1,"",IF(R415&gt;=3,"前面连赢 3 笔以上","前面连赢 "&amp;R415&amp;" 笔"))</f>
        <v/>
      </c>
      <c r="U416" s="40" t="str">
        <f>IF(AND(M416=1,ISNUMBER(H416)),H416-G416,"")</f>
        <v/>
      </c>
      <c r="V416" s="41" t="e">
        <f>IF(M416=1,O416,NA())</f>
        <v>#N/A</v>
      </c>
      <c r="W416" s="41" t="e">
        <f>IF(M416=1,-Q416,NA())</f>
        <v>#N/A</v>
      </c>
    </row>
    <row r="417">
      <c r="A417" s="17" t="n"/>
      <c r="B417" s="23" t="n"/>
      <c r="C417" s="25" t="n"/>
      <c r="D417" s="25" t="n"/>
      <c r="E417" s="25" t="n"/>
      <c r="F417" s="25" t="n"/>
      <c r="G417" s="35" t="n"/>
      <c r="H417" s="35" t="n"/>
      <c r="I417" s="25" t="n"/>
      <c r="J417" s="25" t="n"/>
      <c r="K417" s="36" t="str">
        <f>IF(ISNUMBER(B417),"周"&amp;CHOOSE(WEEKDAY(B417,2),"一","二","三","四","五","六","日"),"")</f>
        <v/>
      </c>
      <c r="L417" s="37" t="str">
        <f>IF(ISNUMBER(B417),DATE(YEAR(B417),MONTH(B417),1),"")</f>
        <v/>
      </c>
      <c r="M417" s="38">
        <f>IF(AND(ISNUMBER(B417),ISNUMBER(G417)),IF(AND(OR(NOT(ISNUMBER('看板'!$C$4)),B417&gt;='看板'!$C$4),OR(NOT(ISNUMBER('看板'!$E$4)),B417&lt;='看板'!$E$4),OR('看板'!$C$5="",C417='看板'!$C$5),OR('看板'!$E$5="",D417='看板'!$E$5)),1,0),0)</f>
        <v>0</v>
      </c>
      <c r="N417" s="38" t="str">
        <f>IF(M417=1,COUNTIF(M$5:M417,1),"")</f>
        <v/>
      </c>
      <c r="O417" s="39" t="str">
        <f>IF(M417=1,SUMIF(M$5:M417,1,G$5:G417),"")</f>
        <v/>
      </c>
      <c r="P417" s="39" t="str">
        <f>IF(M417=1,MAX(0,MAX(O$5:O417)),"")</f>
        <v/>
      </c>
      <c r="Q417" s="40" t="str">
        <f>IF(M417=1,P417-O417,"")</f>
        <v/>
      </c>
      <c r="R417" s="38">
        <f>IF(M417=1,IF(G417&gt;0,R416+1,0),R416)</f>
        <v>0</v>
      </c>
      <c r="S417" s="38">
        <f>IF(M417=1,IF(G417&lt;0,S416+1,0),S416)</f>
        <v>0</v>
      </c>
      <c r="T417" s="36" t="str">
        <f>IF(M417&lt;&gt;1,"",IF(R416&gt;=3,"前面连赢 3 笔以上","前面连赢 "&amp;R416&amp;" 笔"))</f>
        <v/>
      </c>
      <c r="U417" s="40" t="str">
        <f>IF(AND(M417=1,ISNUMBER(H417)),H417-G417,"")</f>
        <v/>
      </c>
      <c r="V417" s="41" t="e">
        <f>IF(M417=1,O417,NA())</f>
        <v>#N/A</v>
      </c>
      <c r="W417" s="41" t="e">
        <f>IF(M417=1,-Q417,NA())</f>
        <v>#N/A</v>
      </c>
    </row>
    <row r="418">
      <c r="A418" s="17" t="n"/>
      <c r="B418" s="23" t="n"/>
      <c r="C418" s="25" t="n"/>
      <c r="D418" s="25" t="n"/>
      <c r="E418" s="25" t="n"/>
      <c r="F418" s="25" t="n"/>
      <c r="G418" s="35" t="n"/>
      <c r="H418" s="35" t="n"/>
      <c r="I418" s="25" t="n"/>
      <c r="J418" s="25" t="n"/>
      <c r="K418" s="36" t="str">
        <f>IF(ISNUMBER(B418),"周"&amp;CHOOSE(WEEKDAY(B418,2),"一","二","三","四","五","六","日"),"")</f>
        <v/>
      </c>
      <c r="L418" s="37" t="str">
        <f>IF(ISNUMBER(B418),DATE(YEAR(B418),MONTH(B418),1),"")</f>
        <v/>
      </c>
      <c r="M418" s="38">
        <f>IF(AND(ISNUMBER(B418),ISNUMBER(G418)),IF(AND(OR(NOT(ISNUMBER('看板'!$C$4)),B418&gt;='看板'!$C$4),OR(NOT(ISNUMBER('看板'!$E$4)),B418&lt;='看板'!$E$4),OR('看板'!$C$5="",C418='看板'!$C$5),OR('看板'!$E$5="",D418='看板'!$E$5)),1,0),0)</f>
        <v>0</v>
      </c>
      <c r="N418" s="38" t="str">
        <f>IF(M418=1,COUNTIF(M$5:M418,1),"")</f>
        <v/>
      </c>
      <c r="O418" s="39" t="str">
        <f>IF(M418=1,SUMIF(M$5:M418,1,G$5:G418),"")</f>
        <v/>
      </c>
      <c r="P418" s="39" t="str">
        <f>IF(M418=1,MAX(0,MAX(O$5:O418)),"")</f>
        <v/>
      </c>
      <c r="Q418" s="40" t="str">
        <f>IF(M418=1,P418-O418,"")</f>
        <v/>
      </c>
      <c r="R418" s="38">
        <f>IF(M418=1,IF(G418&gt;0,R417+1,0),R417)</f>
        <v>0</v>
      </c>
      <c r="S418" s="38">
        <f>IF(M418=1,IF(G418&lt;0,S417+1,0),S417)</f>
        <v>0</v>
      </c>
      <c r="T418" s="36" t="str">
        <f>IF(M418&lt;&gt;1,"",IF(R417&gt;=3,"前面连赢 3 笔以上","前面连赢 "&amp;R417&amp;" 笔"))</f>
        <v/>
      </c>
      <c r="U418" s="40" t="str">
        <f>IF(AND(M418=1,ISNUMBER(H418)),H418-G418,"")</f>
        <v/>
      </c>
      <c r="V418" s="41" t="e">
        <f>IF(M418=1,O418,NA())</f>
        <v>#N/A</v>
      </c>
      <c r="W418" s="41" t="e">
        <f>IF(M418=1,-Q418,NA())</f>
        <v>#N/A</v>
      </c>
    </row>
    <row r="419">
      <c r="A419" s="17" t="n"/>
      <c r="B419" s="23" t="n"/>
      <c r="C419" s="25" t="n"/>
      <c r="D419" s="25" t="n"/>
      <c r="E419" s="25" t="n"/>
      <c r="F419" s="25" t="n"/>
      <c r="G419" s="35" t="n"/>
      <c r="H419" s="35" t="n"/>
      <c r="I419" s="25" t="n"/>
      <c r="J419" s="25" t="n"/>
      <c r="K419" s="36" t="str">
        <f>IF(ISNUMBER(B419),"周"&amp;CHOOSE(WEEKDAY(B419,2),"一","二","三","四","五","六","日"),"")</f>
        <v/>
      </c>
      <c r="L419" s="37" t="str">
        <f>IF(ISNUMBER(B419),DATE(YEAR(B419),MONTH(B419),1),"")</f>
        <v/>
      </c>
      <c r="M419" s="38">
        <f>IF(AND(ISNUMBER(B419),ISNUMBER(G419)),IF(AND(OR(NOT(ISNUMBER('看板'!$C$4)),B419&gt;='看板'!$C$4),OR(NOT(ISNUMBER('看板'!$E$4)),B419&lt;='看板'!$E$4),OR('看板'!$C$5="",C419='看板'!$C$5),OR('看板'!$E$5="",D419='看板'!$E$5)),1,0),0)</f>
        <v>0</v>
      </c>
      <c r="N419" s="38" t="str">
        <f>IF(M419=1,COUNTIF(M$5:M419,1),"")</f>
        <v/>
      </c>
      <c r="O419" s="39" t="str">
        <f>IF(M419=1,SUMIF(M$5:M419,1,G$5:G419),"")</f>
        <v/>
      </c>
      <c r="P419" s="39" t="str">
        <f>IF(M419=1,MAX(0,MAX(O$5:O419)),"")</f>
        <v/>
      </c>
      <c r="Q419" s="40" t="str">
        <f>IF(M419=1,P419-O419,"")</f>
        <v/>
      </c>
      <c r="R419" s="38">
        <f>IF(M419=1,IF(G419&gt;0,R418+1,0),R418)</f>
        <v>0</v>
      </c>
      <c r="S419" s="38">
        <f>IF(M419=1,IF(G419&lt;0,S418+1,0),S418)</f>
        <v>0</v>
      </c>
      <c r="T419" s="36" t="str">
        <f>IF(M419&lt;&gt;1,"",IF(R418&gt;=3,"前面连赢 3 笔以上","前面连赢 "&amp;R418&amp;" 笔"))</f>
        <v/>
      </c>
      <c r="U419" s="40" t="str">
        <f>IF(AND(M419=1,ISNUMBER(H419)),H419-G419,"")</f>
        <v/>
      </c>
      <c r="V419" s="41" t="e">
        <f>IF(M419=1,O419,NA())</f>
        <v>#N/A</v>
      </c>
      <c r="W419" s="41" t="e">
        <f>IF(M419=1,-Q419,NA())</f>
        <v>#N/A</v>
      </c>
    </row>
    <row r="420">
      <c r="A420" s="17" t="n"/>
      <c r="B420" s="23" t="n"/>
      <c r="C420" s="25" t="n"/>
      <c r="D420" s="25" t="n"/>
      <c r="E420" s="25" t="n"/>
      <c r="F420" s="25" t="n"/>
      <c r="G420" s="35" t="n"/>
      <c r="H420" s="35" t="n"/>
      <c r="I420" s="25" t="n"/>
      <c r="J420" s="25" t="n"/>
      <c r="K420" s="36" t="str">
        <f>IF(ISNUMBER(B420),"周"&amp;CHOOSE(WEEKDAY(B420,2),"一","二","三","四","五","六","日"),"")</f>
        <v/>
      </c>
      <c r="L420" s="37" t="str">
        <f>IF(ISNUMBER(B420),DATE(YEAR(B420),MONTH(B420),1),"")</f>
        <v/>
      </c>
      <c r="M420" s="38">
        <f>IF(AND(ISNUMBER(B420),ISNUMBER(G420)),IF(AND(OR(NOT(ISNUMBER('看板'!$C$4)),B420&gt;='看板'!$C$4),OR(NOT(ISNUMBER('看板'!$E$4)),B420&lt;='看板'!$E$4),OR('看板'!$C$5="",C420='看板'!$C$5),OR('看板'!$E$5="",D420='看板'!$E$5)),1,0),0)</f>
        <v>0</v>
      </c>
      <c r="N420" s="38" t="str">
        <f>IF(M420=1,COUNTIF(M$5:M420,1),"")</f>
        <v/>
      </c>
      <c r="O420" s="39" t="str">
        <f>IF(M420=1,SUMIF(M$5:M420,1,G$5:G420),"")</f>
        <v/>
      </c>
      <c r="P420" s="39" t="str">
        <f>IF(M420=1,MAX(0,MAX(O$5:O420)),"")</f>
        <v/>
      </c>
      <c r="Q420" s="40" t="str">
        <f>IF(M420=1,P420-O420,"")</f>
        <v/>
      </c>
      <c r="R420" s="38">
        <f>IF(M420=1,IF(G420&gt;0,R419+1,0),R419)</f>
        <v>0</v>
      </c>
      <c r="S420" s="38">
        <f>IF(M420=1,IF(G420&lt;0,S419+1,0),S419)</f>
        <v>0</v>
      </c>
      <c r="T420" s="36" t="str">
        <f>IF(M420&lt;&gt;1,"",IF(R419&gt;=3,"前面连赢 3 笔以上","前面连赢 "&amp;R419&amp;" 笔"))</f>
        <v/>
      </c>
      <c r="U420" s="40" t="str">
        <f>IF(AND(M420=1,ISNUMBER(H420)),H420-G420,"")</f>
        <v/>
      </c>
      <c r="V420" s="41" t="e">
        <f>IF(M420=1,O420,NA())</f>
        <v>#N/A</v>
      </c>
      <c r="W420" s="41" t="e">
        <f>IF(M420=1,-Q420,NA())</f>
        <v>#N/A</v>
      </c>
    </row>
    <row r="421">
      <c r="A421" s="17" t="n"/>
      <c r="B421" s="23" t="n"/>
      <c r="C421" s="25" t="n"/>
      <c r="D421" s="25" t="n"/>
      <c r="E421" s="25" t="n"/>
      <c r="F421" s="25" t="n"/>
      <c r="G421" s="35" t="n"/>
      <c r="H421" s="35" t="n"/>
      <c r="I421" s="25" t="n"/>
      <c r="J421" s="25" t="n"/>
      <c r="K421" s="36" t="str">
        <f>IF(ISNUMBER(B421),"周"&amp;CHOOSE(WEEKDAY(B421,2),"一","二","三","四","五","六","日"),"")</f>
        <v/>
      </c>
      <c r="L421" s="37" t="str">
        <f>IF(ISNUMBER(B421),DATE(YEAR(B421),MONTH(B421),1),"")</f>
        <v/>
      </c>
      <c r="M421" s="38">
        <f>IF(AND(ISNUMBER(B421),ISNUMBER(G421)),IF(AND(OR(NOT(ISNUMBER('看板'!$C$4)),B421&gt;='看板'!$C$4),OR(NOT(ISNUMBER('看板'!$E$4)),B421&lt;='看板'!$E$4),OR('看板'!$C$5="",C421='看板'!$C$5),OR('看板'!$E$5="",D421='看板'!$E$5)),1,0),0)</f>
        <v>0</v>
      </c>
      <c r="N421" s="38" t="str">
        <f>IF(M421=1,COUNTIF(M$5:M421,1),"")</f>
        <v/>
      </c>
      <c r="O421" s="39" t="str">
        <f>IF(M421=1,SUMIF(M$5:M421,1,G$5:G421),"")</f>
        <v/>
      </c>
      <c r="P421" s="39" t="str">
        <f>IF(M421=1,MAX(0,MAX(O$5:O421)),"")</f>
        <v/>
      </c>
      <c r="Q421" s="40" t="str">
        <f>IF(M421=1,P421-O421,"")</f>
        <v/>
      </c>
      <c r="R421" s="38">
        <f>IF(M421=1,IF(G421&gt;0,R420+1,0),R420)</f>
        <v>0</v>
      </c>
      <c r="S421" s="38">
        <f>IF(M421=1,IF(G421&lt;0,S420+1,0),S420)</f>
        <v>0</v>
      </c>
      <c r="T421" s="36" t="str">
        <f>IF(M421&lt;&gt;1,"",IF(R420&gt;=3,"前面连赢 3 笔以上","前面连赢 "&amp;R420&amp;" 笔"))</f>
        <v/>
      </c>
      <c r="U421" s="40" t="str">
        <f>IF(AND(M421=1,ISNUMBER(H421)),H421-G421,"")</f>
        <v/>
      </c>
      <c r="V421" s="41" t="e">
        <f>IF(M421=1,O421,NA())</f>
        <v>#N/A</v>
      </c>
      <c r="W421" s="41" t="e">
        <f>IF(M421=1,-Q421,NA())</f>
        <v>#N/A</v>
      </c>
    </row>
    <row r="422">
      <c r="A422" s="17" t="n"/>
      <c r="B422" s="23" t="n"/>
      <c r="C422" s="25" t="n"/>
      <c r="D422" s="25" t="n"/>
      <c r="E422" s="25" t="n"/>
      <c r="F422" s="25" t="n"/>
      <c r="G422" s="35" t="n"/>
      <c r="H422" s="35" t="n"/>
      <c r="I422" s="25" t="n"/>
      <c r="J422" s="25" t="n"/>
      <c r="K422" s="36" t="str">
        <f>IF(ISNUMBER(B422),"周"&amp;CHOOSE(WEEKDAY(B422,2),"一","二","三","四","五","六","日"),"")</f>
        <v/>
      </c>
      <c r="L422" s="37" t="str">
        <f>IF(ISNUMBER(B422),DATE(YEAR(B422),MONTH(B422),1),"")</f>
        <v/>
      </c>
      <c r="M422" s="38">
        <f>IF(AND(ISNUMBER(B422),ISNUMBER(G422)),IF(AND(OR(NOT(ISNUMBER('看板'!$C$4)),B422&gt;='看板'!$C$4),OR(NOT(ISNUMBER('看板'!$E$4)),B422&lt;='看板'!$E$4),OR('看板'!$C$5="",C422='看板'!$C$5),OR('看板'!$E$5="",D422='看板'!$E$5)),1,0),0)</f>
        <v>0</v>
      </c>
      <c r="N422" s="38" t="str">
        <f>IF(M422=1,COUNTIF(M$5:M422,1),"")</f>
        <v/>
      </c>
      <c r="O422" s="39" t="str">
        <f>IF(M422=1,SUMIF(M$5:M422,1,G$5:G422),"")</f>
        <v/>
      </c>
      <c r="P422" s="39" t="str">
        <f>IF(M422=1,MAX(0,MAX(O$5:O422)),"")</f>
        <v/>
      </c>
      <c r="Q422" s="40" t="str">
        <f>IF(M422=1,P422-O422,"")</f>
        <v/>
      </c>
      <c r="R422" s="38">
        <f>IF(M422=1,IF(G422&gt;0,R421+1,0),R421)</f>
        <v>0</v>
      </c>
      <c r="S422" s="38">
        <f>IF(M422=1,IF(G422&lt;0,S421+1,0),S421)</f>
        <v>0</v>
      </c>
      <c r="T422" s="36" t="str">
        <f>IF(M422&lt;&gt;1,"",IF(R421&gt;=3,"前面连赢 3 笔以上","前面连赢 "&amp;R421&amp;" 笔"))</f>
        <v/>
      </c>
      <c r="U422" s="40" t="str">
        <f>IF(AND(M422=1,ISNUMBER(H422)),H422-G422,"")</f>
        <v/>
      </c>
      <c r="V422" s="41" t="e">
        <f>IF(M422=1,O422,NA())</f>
        <v>#N/A</v>
      </c>
      <c r="W422" s="41" t="e">
        <f>IF(M422=1,-Q422,NA())</f>
        <v>#N/A</v>
      </c>
    </row>
    <row r="423">
      <c r="A423" s="17" t="n"/>
      <c r="B423" s="23" t="n"/>
      <c r="C423" s="25" t="n"/>
      <c r="D423" s="25" t="n"/>
      <c r="E423" s="25" t="n"/>
      <c r="F423" s="25" t="n"/>
      <c r="G423" s="35" t="n"/>
      <c r="H423" s="35" t="n"/>
      <c r="I423" s="25" t="n"/>
      <c r="J423" s="25" t="n"/>
      <c r="K423" s="36" t="str">
        <f>IF(ISNUMBER(B423),"周"&amp;CHOOSE(WEEKDAY(B423,2),"一","二","三","四","五","六","日"),"")</f>
        <v/>
      </c>
      <c r="L423" s="37" t="str">
        <f>IF(ISNUMBER(B423),DATE(YEAR(B423),MONTH(B423),1),"")</f>
        <v/>
      </c>
      <c r="M423" s="38">
        <f>IF(AND(ISNUMBER(B423),ISNUMBER(G423)),IF(AND(OR(NOT(ISNUMBER('看板'!$C$4)),B423&gt;='看板'!$C$4),OR(NOT(ISNUMBER('看板'!$E$4)),B423&lt;='看板'!$E$4),OR('看板'!$C$5="",C423='看板'!$C$5),OR('看板'!$E$5="",D423='看板'!$E$5)),1,0),0)</f>
        <v>0</v>
      </c>
      <c r="N423" s="38" t="str">
        <f>IF(M423=1,COUNTIF(M$5:M423,1),"")</f>
        <v/>
      </c>
      <c r="O423" s="39" t="str">
        <f>IF(M423=1,SUMIF(M$5:M423,1,G$5:G423),"")</f>
        <v/>
      </c>
      <c r="P423" s="39" t="str">
        <f>IF(M423=1,MAX(0,MAX(O$5:O423)),"")</f>
        <v/>
      </c>
      <c r="Q423" s="40" t="str">
        <f>IF(M423=1,P423-O423,"")</f>
        <v/>
      </c>
      <c r="R423" s="38">
        <f>IF(M423=1,IF(G423&gt;0,R422+1,0),R422)</f>
        <v>0</v>
      </c>
      <c r="S423" s="38">
        <f>IF(M423=1,IF(G423&lt;0,S422+1,0),S422)</f>
        <v>0</v>
      </c>
      <c r="T423" s="36" t="str">
        <f>IF(M423&lt;&gt;1,"",IF(R422&gt;=3,"前面连赢 3 笔以上","前面连赢 "&amp;R422&amp;" 笔"))</f>
        <v/>
      </c>
      <c r="U423" s="40" t="str">
        <f>IF(AND(M423=1,ISNUMBER(H423)),H423-G423,"")</f>
        <v/>
      </c>
      <c r="V423" s="41" t="e">
        <f>IF(M423=1,O423,NA())</f>
        <v>#N/A</v>
      </c>
      <c r="W423" s="41" t="e">
        <f>IF(M423=1,-Q423,NA())</f>
        <v>#N/A</v>
      </c>
    </row>
    <row r="424">
      <c r="A424" s="17" t="n"/>
      <c r="B424" s="23" t="n"/>
      <c r="C424" s="25" t="n"/>
      <c r="D424" s="25" t="n"/>
      <c r="E424" s="25" t="n"/>
      <c r="F424" s="25" t="n"/>
      <c r="G424" s="35" t="n"/>
      <c r="H424" s="35" t="n"/>
      <c r="I424" s="25" t="n"/>
      <c r="J424" s="25" t="n"/>
      <c r="K424" s="36" t="str">
        <f>IF(ISNUMBER(B424),"周"&amp;CHOOSE(WEEKDAY(B424,2),"一","二","三","四","五","六","日"),"")</f>
        <v/>
      </c>
      <c r="L424" s="37" t="str">
        <f>IF(ISNUMBER(B424),DATE(YEAR(B424),MONTH(B424),1),"")</f>
        <v/>
      </c>
      <c r="M424" s="38">
        <f>IF(AND(ISNUMBER(B424),ISNUMBER(G424)),IF(AND(OR(NOT(ISNUMBER('看板'!$C$4)),B424&gt;='看板'!$C$4),OR(NOT(ISNUMBER('看板'!$E$4)),B424&lt;='看板'!$E$4),OR('看板'!$C$5="",C424='看板'!$C$5),OR('看板'!$E$5="",D424='看板'!$E$5)),1,0),0)</f>
        <v>0</v>
      </c>
      <c r="N424" s="38" t="str">
        <f>IF(M424=1,COUNTIF(M$5:M424,1),"")</f>
        <v/>
      </c>
      <c r="O424" s="39" t="str">
        <f>IF(M424=1,SUMIF(M$5:M424,1,G$5:G424),"")</f>
        <v/>
      </c>
      <c r="P424" s="39" t="str">
        <f>IF(M424=1,MAX(0,MAX(O$5:O424)),"")</f>
        <v/>
      </c>
      <c r="Q424" s="40" t="str">
        <f>IF(M424=1,P424-O424,"")</f>
        <v/>
      </c>
      <c r="R424" s="38">
        <f>IF(M424=1,IF(G424&gt;0,R423+1,0),R423)</f>
        <v>0</v>
      </c>
      <c r="S424" s="38">
        <f>IF(M424=1,IF(G424&lt;0,S423+1,0),S423)</f>
        <v>0</v>
      </c>
      <c r="T424" s="36" t="str">
        <f>IF(M424&lt;&gt;1,"",IF(R423&gt;=3,"前面连赢 3 笔以上","前面连赢 "&amp;R423&amp;" 笔"))</f>
        <v/>
      </c>
      <c r="U424" s="40" t="str">
        <f>IF(AND(M424=1,ISNUMBER(H424)),H424-G424,"")</f>
        <v/>
      </c>
      <c r="V424" s="41" t="e">
        <f>IF(M424=1,O424,NA())</f>
        <v>#N/A</v>
      </c>
      <c r="W424" s="41" t="e">
        <f>IF(M424=1,-Q424,NA())</f>
        <v>#N/A</v>
      </c>
    </row>
    <row r="425">
      <c r="A425" s="17" t="n"/>
      <c r="B425" s="23" t="n"/>
      <c r="C425" s="25" t="n"/>
      <c r="D425" s="25" t="n"/>
      <c r="E425" s="25" t="n"/>
      <c r="F425" s="25" t="n"/>
      <c r="G425" s="35" t="n"/>
      <c r="H425" s="35" t="n"/>
      <c r="I425" s="25" t="n"/>
      <c r="J425" s="25" t="n"/>
      <c r="K425" s="36" t="str">
        <f>IF(ISNUMBER(B425),"周"&amp;CHOOSE(WEEKDAY(B425,2),"一","二","三","四","五","六","日"),"")</f>
        <v/>
      </c>
      <c r="L425" s="37" t="str">
        <f>IF(ISNUMBER(B425),DATE(YEAR(B425),MONTH(B425),1),"")</f>
        <v/>
      </c>
      <c r="M425" s="38">
        <f>IF(AND(ISNUMBER(B425),ISNUMBER(G425)),IF(AND(OR(NOT(ISNUMBER('看板'!$C$4)),B425&gt;='看板'!$C$4),OR(NOT(ISNUMBER('看板'!$E$4)),B425&lt;='看板'!$E$4),OR('看板'!$C$5="",C425='看板'!$C$5),OR('看板'!$E$5="",D425='看板'!$E$5)),1,0),0)</f>
        <v>0</v>
      </c>
      <c r="N425" s="38" t="str">
        <f>IF(M425=1,COUNTIF(M$5:M425,1),"")</f>
        <v/>
      </c>
      <c r="O425" s="39" t="str">
        <f>IF(M425=1,SUMIF(M$5:M425,1,G$5:G425),"")</f>
        <v/>
      </c>
      <c r="P425" s="39" t="str">
        <f>IF(M425=1,MAX(0,MAX(O$5:O425)),"")</f>
        <v/>
      </c>
      <c r="Q425" s="40" t="str">
        <f>IF(M425=1,P425-O425,"")</f>
        <v/>
      </c>
      <c r="R425" s="38">
        <f>IF(M425=1,IF(G425&gt;0,R424+1,0),R424)</f>
        <v>0</v>
      </c>
      <c r="S425" s="38">
        <f>IF(M425=1,IF(G425&lt;0,S424+1,0),S424)</f>
        <v>0</v>
      </c>
      <c r="T425" s="36" t="str">
        <f>IF(M425&lt;&gt;1,"",IF(R424&gt;=3,"前面连赢 3 笔以上","前面连赢 "&amp;R424&amp;" 笔"))</f>
        <v/>
      </c>
      <c r="U425" s="40" t="str">
        <f>IF(AND(M425=1,ISNUMBER(H425)),H425-G425,"")</f>
        <v/>
      </c>
      <c r="V425" s="41" t="e">
        <f>IF(M425=1,O425,NA())</f>
        <v>#N/A</v>
      </c>
      <c r="W425" s="41" t="e">
        <f>IF(M425=1,-Q425,NA())</f>
        <v>#N/A</v>
      </c>
    </row>
    <row r="426">
      <c r="A426" s="17" t="n"/>
      <c r="B426" s="23" t="n"/>
      <c r="C426" s="25" t="n"/>
      <c r="D426" s="25" t="n"/>
      <c r="E426" s="25" t="n"/>
      <c r="F426" s="25" t="n"/>
      <c r="G426" s="35" t="n"/>
      <c r="H426" s="35" t="n"/>
      <c r="I426" s="25" t="n"/>
      <c r="J426" s="25" t="n"/>
      <c r="K426" s="36" t="str">
        <f>IF(ISNUMBER(B426),"周"&amp;CHOOSE(WEEKDAY(B426,2),"一","二","三","四","五","六","日"),"")</f>
        <v/>
      </c>
      <c r="L426" s="37" t="str">
        <f>IF(ISNUMBER(B426),DATE(YEAR(B426),MONTH(B426),1),"")</f>
        <v/>
      </c>
      <c r="M426" s="38">
        <f>IF(AND(ISNUMBER(B426),ISNUMBER(G426)),IF(AND(OR(NOT(ISNUMBER('看板'!$C$4)),B426&gt;='看板'!$C$4),OR(NOT(ISNUMBER('看板'!$E$4)),B426&lt;='看板'!$E$4),OR('看板'!$C$5="",C426='看板'!$C$5),OR('看板'!$E$5="",D426='看板'!$E$5)),1,0),0)</f>
        <v>0</v>
      </c>
      <c r="N426" s="38" t="str">
        <f>IF(M426=1,COUNTIF(M$5:M426,1),"")</f>
        <v/>
      </c>
      <c r="O426" s="39" t="str">
        <f>IF(M426=1,SUMIF(M$5:M426,1,G$5:G426),"")</f>
        <v/>
      </c>
      <c r="P426" s="39" t="str">
        <f>IF(M426=1,MAX(0,MAX(O$5:O426)),"")</f>
        <v/>
      </c>
      <c r="Q426" s="40" t="str">
        <f>IF(M426=1,P426-O426,"")</f>
        <v/>
      </c>
      <c r="R426" s="38">
        <f>IF(M426=1,IF(G426&gt;0,R425+1,0),R425)</f>
        <v>0</v>
      </c>
      <c r="S426" s="38">
        <f>IF(M426=1,IF(G426&lt;0,S425+1,0),S425)</f>
        <v>0</v>
      </c>
      <c r="T426" s="36" t="str">
        <f>IF(M426&lt;&gt;1,"",IF(R425&gt;=3,"前面连赢 3 笔以上","前面连赢 "&amp;R425&amp;" 笔"))</f>
        <v/>
      </c>
      <c r="U426" s="40" t="str">
        <f>IF(AND(M426=1,ISNUMBER(H426)),H426-G426,"")</f>
        <v/>
      </c>
      <c r="V426" s="41" t="e">
        <f>IF(M426=1,O426,NA())</f>
        <v>#N/A</v>
      </c>
      <c r="W426" s="41" t="e">
        <f>IF(M426=1,-Q426,NA())</f>
        <v>#N/A</v>
      </c>
    </row>
    <row r="427">
      <c r="A427" s="17" t="n"/>
      <c r="B427" s="23" t="n"/>
      <c r="C427" s="25" t="n"/>
      <c r="D427" s="25" t="n"/>
      <c r="E427" s="25" t="n"/>
      <c r="F427" s="25" t="n"/>
      <c r="G427" s="35" t="n"/>
      <c r="H427" s="35" t="n"/>
      <c r="I427" s="25" t="n"/>
      <c r="J427" s="25" t="n"/>
      <c r="K427" s="36" t="str">
        <f>IF(ISNUMBER(B427),"周"&amp;CHOOSE(WEEKDAY(B427,2),"一","二","三","四","五","六","日"),"")</f>
        <v/>
      </c>
      <c r="L427" s="37" t="str">
        <f>IF(ISNUMBER(B427),DATE(YEAR(B427),MONTH(B427),1),"")</f>
        <v/>
      </c>
      <c r="M427" s="38">
        <f>IF(AND(ISNUMBER(B427),ISNUMBER(G427)),IF(AND(OR(NOT(ISNUMBER('看板'!$C$4)),B427&gt;='看板'!$C$4),OR(NOT(ISNUMBER('看板'!$E$4)),B427&lt;='看板'!$E$4),OR('看板'!$C$5="",C427='看板'!$C$5),OR('看板'!$E$5="",D427='看板'!$E$5)),1,0),0)</f>
        <v>0</v>
      </c>
      <c r="N427" s="38" t="str">
        <f>IF(M427=1,COUNTIF(M$5:M427,1),"")</f>
        <v/>
      </c>
      <c r="O427" s="39" t="str">
        <f>IF(M427=1,SUMIF(M$5:M427,1,G$5:G427),"")</f>
        <v/>
      </c>
      <c r="P427" s="39" t="str">
        <f>IF(M427=1,MAX(0,MAX(O$5:O427)),"")</f>
        <v/>
      </c>
      <c r="Q427" s="40" t="str">
        <f>IF(M427=1,P427-O427,"")</f>
        <v/>
      </c>
      <c r="R427" s="38">
        <f>IF(M427=1,IF(G427&gt;0,R426+1,0),R426)</f>
        <v>0</v>
      </c>
      <c r="S427" s="38">
        <f>IF(M427=1,IF(G427&lt;0,S426+1,0),S426)</f>
        <v>0</v>
      </c>
      <c r="T427" s="36" t="str">
        <f>IF(M427&lt;&gt;1,"",IF(R426&gt;=3,"前面连赢 3 笔以上","前面连赢 "&amp;R426&amp;" 笔"))</f>
        <v/>
      </c>
      <c r="U427" s="40" t="str">
        <f>IF(AND(M427=1,ISNUMBER(H427)),H427-G427,"")</f>
        <v/>
      </c>
      <c r="V427" s="41" t="e">
        <f>IF(M427=1,O427,NA())</f>
        <v>#N/A</v>
      </c>
      <c r="W427" s="41" t="e">
        <f>IF(M427=1,-Q427,NA())</f>
        <v>#N/A</v>
      </c>
    </row>
    <row r="428">
      <c r="A428" s="17" t="n"/>
      <c r="B428" s="23" t="n"/>
      <c r="C428" s="25" t="n"/>
      <c r="D428" s="25" t="n"/>
      <c r="E428" s="25" t="n"/>
      <c r="F428" s="25" t="n"/>
      <c r="G428" s="35" t="n"/>
      <c r="H428" s="35" t="n"/>
      <c r="I428" s="25" t="n"/>
      <c r="J428" s="25" t="n"/>
      <c r="K428" s="36" t="str">
        <f>IF(ISNUMBER(B428),"周"&amp;CHOOSE(WEEKDAY(B428,2),"一","二","三","四","五","六","日"),"")</f>
        <v/>
      </c>
      <c r="L428" s="37" t="str">
        <f>IF(ISNUMBER(B428),DATE(YEAR(B428),MONTH(B428),1),"")</f>
        <v/>
      </c>
      <c r="M428" s="38">
        <f>IF(AND(ISNUMBER(B428),ISNUMBER(G428)),IF(AND(OR(NOT(ISNUMBER('看板'!$C$4)),B428&gt;='看板'!$C$4),OR(NOT(ISNUMBER('看板'!$E$4)),B428&lt;='看板'!$E$4),OR('看板'!$C$5="",C428='看板'!$C$5),OR('看板'!$E$5="",D428='看板'!$E$5)),1,0),0)</f>
        <v>0</v>
      </c>
      <c r="N428" s="38" t="str">
        <f>IF(M428=1,COUNTIF(M$5:M428,1),"")</f>
        <v/>
      </c>
      <c r="O428" s="39" t="str">
        <f>IF(M428=1,SUMIF(M$5:M428,1,G$5:G428),"")</f>
        <v/>
      </c>
      <c r="P428" s="39" t="str">
        <f>IF(M428=1,MAX(0,MAX(O$5:O428)),"")</f>
        <v/>
      </c>
      <c r="Q428" s="40" t="str">
        <f>IF(M428=1,P428-O428,"")</f>
        <v/>
      </c>
      <c r="R428" s="38">
        <f>IF(M428=1,IF(G428&gt;0,R427+1,0),R427)</f>
        <v>0</v>
      </c>
      <c r="S428" s="38">
        <f>IF(M428=1,IF(G428&lt;0,S427+1,0),S427)</f>
        <v>0</v>
      </c>
      <c r="T428" s="36" t="str">
        <f>IF(M428&lt;&gt;1,"",IF(R427&gt;=3,"前面连赢 3 笔以上","前面连赢 "&amp;R427&amp;" 笔"))</f>
        <v/>
      </c>
      <c r="U428" s="40" t="str">
        <f>IF(AND(M428=1,ISNUMBER(H428)),H428-G428,"")</f>
        <v/>
      </c>
      <c r="V428" s="41" t="e">
        <f>IF(M428=1,O428,NA())</f>
        <v>#N/A</v>
      </c>
      <c r="W428" s="41" t="e">
        <f>IF(M428=1,-Q428,NA())</f>
        <v>#N/A</v>
      </c>
    </row>
    <row r="429">
      <c r="A429" s="17" t="n"/>
      <c r="B429" s="23" t="n"/>
      <c r="C429" s="25" t="n"/>
      <c r="D429" s="25" t="n"/>
      <c r="E429" s="25" t="n"/>
      <c r="F429" s="25" t="n"/>
      <c r="G429" s="35" t="n"/>
      <c r="H429" s="35" t="n"/>
      <c r="I429" s="25" t="n"/>
      <c r="J429" s="25" t="n"/>
      <c r="K429" s="36" t="str">
        <f>IF(ISNUMBER(B429),"周"&amp;CHOOSE(WEEKDAY(B429,2),"一","二","三","四","五","六","日"),"")</f>
        <v/>
      </c>
      <c r="L429" s="37" t="str">
        <f>IF(ISNUMBER(B429),DATE(YEAR(B429),MONTH(B429),1),"")</f>
        <v/>
      </c>
      <c r="M429" s="38">
        <f>IF(AND(ISNUMBER(B429),ISNUMBER(G429)),IF(AND(OR(NOT(ISNUMBER('看板'!$C$4)),B429&gt;='看板'!$C$4),OR(NOT(ISNUMBER('看板'!$E$4)),B429&lt;='看板'!$E$4),OR('看板'!$C$5="",C429='看板'!$C$5),OR('看板'!$E$5="",D429='看板'!$E$5)),1,0),0)</f>
        <v>0</v>
      </c>
      <c r="N429" s="38" t="str">
        <f>IF(M429=1,COUNTIF(M$5:M429,1),"")</f>
        <v/>
      </c>
      <c r="O429" s="39" t="str">
        <f>IF(M429=1,SUMIF(M$5:M429,1,G$5:G429),"")</f>
        <v/>
      </c>
      <c r="P429" s="39" t="str">
        <f>IF(M429=1,MAX(0,MAX(O$5:O429)),"")</f>
        <v/>
      </c>
      <c r="Q429" s="40" t="str">
        <f>IF(M429=1,P429-O429,"")</f>
        <v/>
      </c>
      <c r="R429" s="38">
        <f>IF(M429=1,IF(G429&gt;0,R428+1,0),R428)</f>
        <v>0</v>
      </c>
      <c r="S429" s="38">
        <f>IF(M429=1,IF(G429&lt;0,S428+1,0),S428)</f>
        <v>0</v>
      </c>
      <c r="T429" s="36" t="str">
        <f>IF(M429&lt;&gt;1,"",IF(R428&gt;=3,"前面连赢 3 笔以上","前面连赢 "&amp;R428&amp;" 笔"))</f>
        <v/>
      </c>
      <c r="U429" s="40" t="str">
        <f>IF(AND(M429=1,ISNUMBER(H429)),H429-G429,"")</f>
        <v/>
      </c>
      <c r="V429" s="41" t="e">
        <f>IF(M429=1,O429,NA())</f>
        <v>#N/A</v>
      </c>
      <c r="W429" s="41" t="e">
        <f>IF(M429=1,-Q429,NA())</f>
        <v>#N/A</v>
      </c>
    </row>
    <row r="430">
      <c r="A430" s="17" t="n"/>
      <c r="B430" s="23" t="n"/>
      <c r="C430" s="25" t="n"/>
      <c r="D430" s="25" t="n"/>
      <c r="E430" s="25" t="n"/>
      <c r="F430" s="25" t="n"/>
      <c r="G430" s="35" t="n"/>
      <c r="H430" s="35" t="n"/>
      <c r="I430" s="25" t="n"/>
      <c r="J430" s="25" t="n"/>
      <c r="K430" s="36" t="str">
        <f>IF(ISNUMBER(B430),"周"&amp;CHOOSE(WEEKDAY(B430,2),"一","二","三","四","五","六","日"),"")</f>
        <v/>
      </c>
      <c r="L430" s="37" t="str">
        <f>IF(ISNUMBER(B430),DATE(YEAR(B430),MONTH(B430),1),"")</f>
        <v/>
      </c>
      <c r="M430" s="38">
        <f>IF(AND(ISNUMBER(B430),ISNUMBER(G430)),IF(AND(OR(NOT(ISNUMBER('看板'!$C$4)),B430&gt;='看板'!$C$4),OR(NOT(ISNUMBER('看板'!$E$4)),B430&lt;='看板'!$E$4),OR('看板'!$C$5="",C430='看板'!$C$5),OR('看板'!$E$5="",D430='看板'!$E$5)),1,0),0)</f>
        <v>0</v>
      </c>
      <c r="N430" s="38" t="str">
        <f>IF(M430=1,COUNTIF(M$5:M430,1),"")</f>
        <v/>
      </c>
      <c r="O430" s="39" t="str">
        <f>IF(M430=1,SUMIF(M$5:M430,1,G$5:G430),"")</f>
        <v/>
      </c>
      <c r="P430" s="39" t="str">
        <f>IF(M430=1,MAX(0,MAX(O$5:O430)),"")</f>
        <v/>
      </c>
      <c r="Q430" s="40" t="str">
        <f>IF(M430=1,P430-O430,"")</f>
        <v/>
      </c>
      <c r="R430" s="38">
        <f>IF(M430=1,IF(G430&gt;0,R429+1,0),R429)</f>
        <v>0</v>
      </c>
      <c r="S430" s="38">
        <f>IF(M430=1,IF(G430&lt;0,S429+1,0),S429)</f>
        <v>0</v>
      </c>
      <c r="T430" s="36" t="str">
        <f>IF(M430&lt;&gt;1,"",IF(R429&gt;=3,"前面连赢 3 笔以上","前面连赢 "&amp;R429&amp;" 笔"))</f>
        <v/>
      </c>
      <c r="U430" s="40" t="str">
        <f>IF(AND(M430=1,ISNUMBER(H430)),H430-G430,"")</f>
        <v/>
      </c>
      <c r="V430" s="41" t="e">
        <f>IF(M430=1,O430,NA())</f>
        <v>#N/A</v>
      </c>
      <c r="W430" s="41" t="e">
        <f>IF(M430=1,-Q430,NA())</f>
        <v>#N/A</v>
      </c>
    </row>
    <row r="431">
      <c r="A431" s="17" t="n"/>
      <c r="B431" s="23" t="n"/>
      <c r="C431" s="25" t="n"/>
      <c r="D431" s="25" t="n"/>
      <c r="E431" s="25" t="n"/>
      <c r="F431" s="25" t="n"/>
      <c r="G431" s="35" t="n"/>
      <c r="H431" s="35" t="n"/>
      <c r="I431" s="25" t="n"/>
      <c r="J431" s="25" t="n"/>
      <c r="K431" s="36" t="str">
        <f>IF(ISNUMBER(B431),"周"&amp;CHOOSE(WEEKDAY(B431,2),"一","二","三","四","五","六","日"),"")</f>
        <v/>
      </c>
      <c r="L431" s="37" t="str">
        <f>IF(ISNUMBER(B431),DATE(YEAR(B431),MONTH(B431),1),"")</f>
        <v/>
      </c>
      <c r="M431" s="38">
        <f>IF(AND(ISNUMBER(B431),ISNUMBER(G431)),IF(AND(OR(NOT(ISNUMBER('看板'!$C$4)),B431&gt;='看板'!$C$4),OR(NOT(ISNUMBER('看板'!$E$4)),B431&lt;='看板'!$E$4),OR('看板'!$C$5="",C431='看板'!$C$5),OR('看板'!$E$5="",D431='看板'!$E$5)),1,0),0)</f>
        <v>0</v>
      </c>
      <c r="N431" s="38" t="str">
        <f>IF(M431=1,COUNTIF(M$5:M431,1),"")</f>
        <v/>
      </c>
      <c r="O431" s="39" t="str">
        <f>IF(M431=1,SUMIF(M$5:M431,1,G$5:G431),"")</f>
        <v/>
      </c>
      <c r="P431" s="39" t="str">
        <f>IF(M431=1,MAX(0,MAX(O$5:O431)),"")</f>
        <v/>
      </c>
      <c r="Q431" s="40" t="str">
        <f>IF(M431=1,P431-O431,"")</f>
        <v/>
      </c>
      <c r="R431" s="38">
        <f>IF(M431=1,IF(G431&gt;0,R430+1,0),R430)</f>
        <v>0</v>
      </c>
      <c r="S431" s="38">
        <f>IF(M431=1,IF(G431&lt;0,S430+1,0),S430)</f>
        <v>0</v>
      </c>
      <c r="T431" s="36" t="str">
        <f>IF(M431&lt;&gt;1,"",IF(R430&gt;=3,"前面连赢 3 笔以上","前面连赢 "&amp;R430&amp;" 笔"))</f>
        <v/>
      </c>
      <c r="U431" s="40" t="str">
        <f>IF(AND(M431=1,ISNUMBER(H431)),H431-G431,"")</f>
        <v/>
      </c>
      <c r="V431" s="41" t="e">
        <f>IF(M431=1,O431,NA())</f>
        <v>#N/A</v>
      </c>
      <c r="W431" s="41" t="e">
        <f>IF(M431=1,-Q431,NA())</f>
        <v>#N/A</v>
      </c>
    </row>
    <row r="432">
      <c r="A432" s="17" t="n"/>
      <c r="B432" s="23" t="n"/>
      <c r="C432" s="25" t="n"/>
      <c r="D432" s="25" t="n"/>
      <c r="E432" s="25" t="n"/>
      <c r="F432" s="25" t="n"/>
      <c r="G432" s="35" t="n"/>
      <c r="H432" s="35" t="n"/>
      <c r="I432" s="25" t="n"/>
      <c r="J432" s="25" t="n"/>
      <c r="K432" s="36" t="str">
        <f>IF(ISNUMBER(B432),"周"&amp;CHOOSE(WEEKDAY(B432,2),"一","二","三","四","五","六","日"),"")</f>
        <v/>
      </c>
      <c r="L432" s="37" t="str">
        <f>IF(ISNUMBER(B432),DATE(YEAR(B432),MONTH(B432),1),"")</f>
        <v/>
      </c>
      <c r="M432" s="38">
        <f>IF(AND(ISNUMBER(B432),ISNUMBER(G432)),IF(AND(OR(NOT(ISNUMBER('看板'!$C$4)),B432&gt;='看板'!$C$4),OR(NOT(ISNUMBER('看板'!$E$4)),B432&lt;='看板'!$E$4),OR('看板'!$C$5="",C432='看板'!$C$5),OR('看板'!$E$5="",D432='看板'!$E$5)),1,0),0)</f>
        <v>0</v>
      </c>
      <c r="N432" s="38" t="str">
        <f>IF(M432=1,COUNTIF(M$5:M432,1),"")</f>
        <v/>
      </c>
      <c r="O432" s="39" t="str">
        <f>IF(M432=1,SUMIF(M$5:M432,1,G$5:G432),"")</f>
        <v/>
      </c>
      <c r="P432" s="39" t="str">
        <f>IF(M432=1,MAX(0,MAX(O$5:O432)),"")</f>
        <v/>
      </c>
      <c r="Q432" s="40" t="str">
        <f>IF(M432=1,P432-O432,"")</f>
        <v/>
      </c>
      <c r="R432" s="38">
        <f>IF(M432=1,IF(G432&gt;0,R431+1,0),R431)</f>
        <v>0</v>
      </c>
      <c r="S432" s="38">
        <f>IF(M432=1,IF(G432&lt;0,S431+1,0),S431)</f>
        <v>0</v>
      </c>
      <c r="T432" s="36" t="str">
        <f>IF(M432&lt;&gt;1,"",IF(R431&gt;=3,"前面连赢 3 笔以上","前面连赢 "&amp;R431&amp;" 笔"))</f>
        <v/>
      </c>
      <c r="U432" s="40" t="str">
        <f>IF(AND(M432=1,ISNUMBER(H432)),H432-G432,"")</f>
        <v/>
      </c>
      <c r="V432" s="41" t="e">
        <f>IF(M432=1,O432,NA())</f>
        <v>#N/A</v>
      </c>
      <c r="W432" s="41" t="e">
        <f>IF(M432=1,-Q432,NA())</f>
        <v>#N/A</v>
      </c>
    </row>
    <row r="433">
      <c r="A433" s="17" t="n"/>
      <c r="B433" s="23" t="n"/>
      <c r="C433" s="25" t="n"/>
      <c r="D433" s="25" t="n"/>
      <c r="E433" s="25" t="n"/>
      <c r="F433" s="25" t="n"/>
      <c r="G433" s="35" t="n"/>
      <c r="H433" s="35" t="n"/>
      <c r="I433" s="25" t="n"/>
      <c r="J433" s="25" t="n"/>
      <c r="K433" s="36" t="str">
        <f>IF(ISNUMBER(B433),"周"&amp;CHOOSE(WEEKDAY(B433,2),"一","二","三","四","五","六","日"),"")</f>
        <v/>
      </c>
      <c r="L433" s="37" t="str">
        <f>IF(ISNUMBER(B433),DATE(YEAR(B433),MONTH(B433),1),"")</f>
        <v/>
      </c>
      <c r="M433" s="38">
        <f>IF(AND(ISNUMBER(B433),ISNUMBER(G433)),IF(AND(OR(NOT(ISNUMBER('看板'!$C$4)),B433&gt;='看板'!$C$4),OR(NOT(ISNUMBER('看板'!$E$4)),B433&lt;='看板'!$E$4),OR('看板'!$C$5="",C433='看板'!$C$5),OR('看板'!$E$5="",D433='看板'!$E$5)),1,0),0)</f>
        <v>0</v>
      </c>
      <c r="N433" s="38" t="str">
        <f>IF(M433=1,COUNTIF(M$5:M433,1),"")</f>
        <v/>
      </c>
      <c r="O433" s="39" t="str">
        <f>IF(M433=1,SUMIF(M$5:M433,1,G$5:G433),"")</f>
        <v/>
      </c>
      <c r="P433" s="39" t="str">
        <f>IF(M433=1,MAX(0,MAX(O$5:O433)),"")</f>
        <v/>
      </c>
      <c r="Q433" s="40" t="str">
        <f>IF(M433=1,P433-O433,"")</f>
        <v/>
      </c>
      <c r="R433" s="38">
        <f>IF(M433=1,IF(G433&gt;0,R432+1,0),R432)</f>
        <v>0</v>
      </c>
      <c r="S433" s="38">
        <f>IF(M433=1,IF(G433&lt;0,S432+1,0),S432)</f>
        <v>0</v>
      </c>
      <c r="T433" s="36" t="str">
        <f>IF(M433&lt;&gt;1,"",IF(R432&gt;=3,"前面连赢 3 笔以上","前面连赢 "&amp;R432&amp;" 笔"))</f>
        <v/>
      </c>
      <c r="U433" s="40" t="str">
        <f>IF(AND(M433=1,ISNUMBER(H433)),H433-G433,"")</f>
        <v/>
      </c>
      <c r="V433" s="41" t="e">
        <f>IF(M433=1,O433,NA())</f>
        <v>#N/A</v>
      </c>
      <c r="W433" s="41" t="e">
        <f>IF(M433=1,-Q433,NA())</f>
        <v>#N/A</v>
      </c>
    </row>
    <row r="434">
      <c r="A434" s="17" t="n"/>
      <c r="B434" s="23" t="n"/>
      <c r="C434" s="25" t="n"/>
      <c r="D434" s="25" t="n"/>
      <c r="E434" s="25" t="n"/>
      <c r="F434" s="25" t="n"/>
      <c r="G434" s="35" t="n"/>
      <c r="H434" s="35" t="n"/>
      <c r="I434" s="25" t="n"/>
      <c r="J434" s="25" t="n"/>
      <c r="K434" s="36" t="str">
        <f>IF(ISNUMBER(B434),"周"&amp;CHOOSE(WEEKDAY(B434,2),"一","二","三","四","五","六","日"),"")</f>
        <v/>
      </c>
      <c r="L434" s="37" t="str">
        <f>IF(ISNUMBER(B434),DATE(YEAR(B434),MONTH(B434),1),"")</f>
        <v/>
      </c>
      <c r="M434" s="38">
        <f>IF(AND(ISNUMBER(B434),ISNUMBER(G434)),IF(AND(OR(NOT(ISNUMBER('看板'!$C$4)),B434&gt;='看板'!$C$4),OR(NOT(ISNUMBER('看板'!$E$4)),B434&lt;='看板'!$E$4),OR('看板'!$C$5="",C434='看板'!$C$5),OR('看板'!$E$5="",D434='看板'!$E$5)),1,0),0)</f>
        <v>0</v>
      </c>
      <c r="N434" s="38" t="str">
        <f>IF(M434=1,COUNTIF(M$5:M434,1),"")</f>
        <v/>
      </c>
      <c r="O434" s="39" t="str">
        <f>IF(M434=1,SUMIF(M$5:M434,1,G$5:G434),"")</f>
        <v/>
      </c>
      <c r="P434" s="39" t="str">
        <f>IF(M434=1,MAX(0,MAX(O$5:O434)),"")</f>
        <v/>
      </c>
      <c r="Q434" s="40" t="str">
        <f>IF(M434=1,P434-O434,"")</f>
        <v/>
      </c>
      <c r="R434" s="38">
        <f>IF(M434=1,IF(G434&gt;0,R433+1,0),R433)</f>
        <v>0</v>
      </c>
      <c r="S434" s="38">
        <f>IF(M434=1,IF(G434&lt;0,S433+1,0),S433)</f>
        <v>0</v>
      </c>
      <c r="T434" s="36" t="str">
        <f>IF(M434&lt;&gt;1,"",IF(R433&gt;=3,"前面连赢 3 笔以上","前面连赢 "&amp;R433&amp;" 笔"))</f>
        <v/>
      </c>
      <c r="U434" s="40" t="str">
        <f>IF(AND(M434=1,ISNUMBER(H434)),H434-G434,"")</f>
        <v/>
      </c>
      <c r="V434" s="41" t="e">
        <f>IF(M434=1,O434,NA())</f>
        <v>#N/A</v>
      </c>
      <c r="W434" s="41" t="e">
        <f>IF(M434=1,-Q434,NA())</f>
        <v>#N/A</v>
      </c>
    </row>
    <row r="435">
      <c r="A435" s="17" t="n"/>
      <c r="B435" s="23" t="n"/>
      <c r="C435" s="25" t="n"/>
      <c r="D435" s="25" t="n"/>
      <c r="E435" s="25" t="n"/>
      <c r="F435" s="25" t="n"/>
      <c r="G435" s="35" t="n"/>
      <c r="H435" s="35" t="n"/>
      <c r="I435" s="25" t="n"/>
      <c r="J435" s="25" t="n"/>
      <c r="K435" s="36" t="str">
        <f>IF(ISNUMBER(B435),"周"&amp;CHOOSE(WEEKDAY(B435,2),"一","二","三","四","五","六","日"),"")</f>
        <v/>
      </c>
      <c r="L435" s="37" t="str">
        <f>IF(ISNUMBER(B435),DATE(YEAR(B435),MONTH(B435),1),"")</f>
        <v/>
      </c>
      <c r="M435" s="38">
        <f>IF(AND(ISNUMBER(B435),ISNUMBER(G435)),IF(AND(OR(NOT(ISNUMBER('看板'!$C$4)),B435&gt;='看板'!$C$4),OR(NOT(ISNUMBER('看板'!$E$4)),B435&lt;='看板'!$E$4),OR('看板'!$C$5="",C435='看板'!$C$5),OR('看板'!$E$5="",D435='看板'!$E$5)),1,0),0)</f>
        <v>0</v>
      </c>
      <c r="N435" s="38" t="str">
        <f>IF(M435=1,COUNTIF(M$5:M435,1),"")</f>
        <v/>
      </c>
      <c r="O435" s="39" t="str">
        <f>IF(M435=1,SUMIF(M$5:M435,1,G$5:G435),"")</f>
        <v/>
      </c>
      <c r="P435" s="39" t="str">
        <f>IF(M435=1,MAX(0,MAX(O$5:O435)),"")</f>
        <v/>
      </c>
      <c r="Q435" s="40" t="str">
        <f>IF(M435=1,P435-O435,"")</f>
        <v/>
      </c>
      <c r="R435" s="38">
        <f>IF(M435=1,IF(G435&gt;0,R434+1,0),R434)</f>
        <v>0</v>
      </c>
      <c r="S435" s="38">
        <f>IF(M435=1,IF(G435&lt;0,S434+1,0),S434)</f>
        <v>0</v>
      </c>
      <c r="T435" s="36" t="str">
        <f>IF(M435&lt;&gt;1,"",IF(R434&gt;=3,"前面连赢 3 笔以上","前面连赢 "&amp;R434&amp;" 笔"))</f>
        <v/>
      </c>
      <c r="U435" s="40" t="str">
        <f>IF(AND(M435=1,ISNUMBER(H435)),H435-G435,"")</f>
        <v/>
      </c>
      <c r="V435" s="41" t="e">
        <f>IF(M435=1,O435,NA())</f>
        <v>#N/A</v>
      </c>
      <c r="W435" s="41" t="e">
        <f>IF(M435=1,-Q435,NA())</f>
        <v>#N/A</v>
      </c>
    </row>
    <row r="436">
      <c r="A436" s="17" t="n"/>
      <c r="B436" s="23" t="n"/>
      <c r="C436" s="25" t="n"/>
      <c r="D436" s="25" t="n"/>
      <c r="E436" s="25" t="n"/>
      <c r="F436" s="25" t="n"/>
      <c r="G436" s="35" t="n"/>
      <c r="H436" s="35" t="n"/>
      <c r="I436" s="25" t="n"/>
      <c r="J436" s="25" t="n"/>
      <c r="K436" s="36" t="str">
        <f>IF(ISNUMBER(B436),"周"&amp;CHOOSE(WEEKDAY(B436,2),"一","二","三","四","五","六","日"),"")</f>
        <v/>
      </c>
      <c r="L436" s="37" t="str">
        <f>IF(ISNUMBER(B436),DATE(YEAR(B436),MONTH(B436),1),"")</f>
        <v/>
      </c>
      <c r="M436" s="38">
        <f>IF(AND(ISNUMBER(B436),ISNUMBER(G436)),IF(AND(OR(NOT(ISNUMBER('看板'!$C$4)),B436&gt;='看板'!$C$4),OR(NOT(ISNUMBER('看板'!$E$4)),B436&lt;='看板'!$E$4),OR('看板'!$C$5="",C436='看板'!$C$5),OR('看板'!$E$5="",D436='看板'!$E$5)),1,0),0)</f>
        <v>0</v>
      </c>
      <c r="N436" s="38" t="str">
        <f>IF(M436=1,COUNTIF(M$5:M436,1),"")</f>
        <v/>
      </c>
      <c r="O436" s="39" t="str">
        <f>IF(M436=1,SUMIF(M$5:M436,1,G$5:G436),"")</f>
        <v/>
      </c>
      <c r="P436" s="39" t="str">
        <f>IF(M436=1,MAX(0,MAX(O$5:O436)),"")</f>
        <v/>
      </c>
      <c r="Q436" s="40" t="str">
        <f>IF(M436=1,P436-O436,"")</f>
        <v/>
      </c>
      <c r="R436" s="38">
        <f>IF(M436=1,IF(G436&gt;0,R435+1,0),R435)</f>
        <v>0</v>
      </c>
      <c r="S436" s="38">
        <f>IF(M436=1,IF(G436&lt;0,S435+1,0),S435)</f>
        <v>0</v>
      </c>
      <c r="T436" s="36" t="str">
        <f>IF(M436&lt;&gt;1,"",IF(R435&gt;=3,"前面连赢 3 笔以上","前面连赢 "&amp;R435&amp;" 笔"))</f>
        <v/>
      </c>
      <c r="U436" s="40" t="str">
        <f>IF(AND(M436=1,ISNUMBER(H436)),H436-G436,"")</f>
        <v/>
      </c>
      <c r="V436" s="41" t="e">
        <f>IF(M436=1,O436,NA())</f>
        <v>#N/A</v>
      </c>
      <c r="W436" s="41" t="e">
        <f>IF(M436=1,-Q436,NA())</f>
        <v>#N/A</v>
      </c>
    </row>
    <row r="437">
      <c r="A437" s="17" t="n"/>
      <c r="B437" s="23" t="n"/>
      <c r="C437" s="25" t="n"/>
      <c r="D437" s="25" t="n"/>
      <c r="E437" s="25" t="n"/>
      <c r="F437" s="25" t="n"/>
      <c r="G437" s="35" t="n"/>
      <c r="H437" s="35" t="n"/>
      <c r="I437" s="25" t="n"/>
      <c r="J437" s="25" t="n"/>
      <c r="K437" s="36" t="str">
        <f>IF(ISNUMBER(B437),"周"&amp;CHOOSE(WEEKDAY(B437,2),"一","二","三","四","五","六","日"),"")</f>
        <v/>
      </c>
      <c r="L437" s="37" t="str">
        <f>IF(ISNUMBER(B437),DATE(YEAR(B437),MONTH(B437),1),"")</f>
        <v/>
      </c>
      <c r="M437" s="38">
        <f>IF(AND(ISNUMBER(B437),ISNUMBER(G437)),IF(AND(OR(NOT(ISNUMBER('看板'!$C$4)),B437&gt;='看板'!$C$4),OR(NOT(ISNUMBER('看板'!$E$4)),B437&lt;='看板'!$E$4),OR('看板'!$C$5="",C437='看板'!$C$5),OR('看板'!$E$5="",D437='看板'!$E$5)),1,0),0)</f>
        <v>0</v>
      </c>
      <c r="N437" s="38" t="str">
        <f>IF(M437=1,COUNTIF(M$5:M437,1),"")</f>
        <v/>
      </c>
      <c r="O437" s="39" t="str">
        <f>IF(M437=1,SUMIF(M$5:M437,1,G$5:G437),"")</f>
        <v/>
      </c>
      <c r="P437" s="39" t="str">
        <f>IF(M437=1,MAX(0,MAX(O$5:O437)),"")</f>
        <v/>
      </c>
      <c r="Q437" s="40" t="str">
        <f>IF(M437=1,P437-O437,"")</f>
        <v/>
      </c>
      <c r="R437" s="38">
        <f>IF(M437=1,IF(G437&gt;0,R436+1,0),R436)</f>
        <v>0</v>
      </c>
      <c r="S437" s="38">
        <f>IF(M437=1,IF(G437&lt;0,S436+1,0),S436)</f>
        <v>0</v>
      </c>
      <c r="T437" s="36" t="str">
        <f>IF(M437&lt;&gt;1,"",IF(R436&gt;=3,"前面连赢 3 笔以上","前面连赢 "&amp;R436&amp;" 笔"))</f>
        <v/>
      </c>
      <c r="U437" s="40" t="str">
        <f>IF(AND(M437=1,ISNUMBER(H437)),H437-G437,"")</f>
        <v/>
      </c>
      <c r="V437" s="41" t="e">
        <f>IF(M437=1,O437,NA())</f>
        <v>#N/A</v>
      </c>
      <c r="W437" s="41" t="e">
        <f>IF(M437=1,-Q437,NA())</f>
        <v>#N/A</v>
      </c>
    </row>
    <row r="438">
      <c r="A438" s="17" t="n"/>
      <c r="B438" s="23" t="n"/>
      <c r="C438" s="25" t="n"/>
      <c r="D438" s="25" t="n"/>
      <c r="E438" s="25" t="n"/>
      <c r="F438" s="25" t="n"/>
      <c r="G438" s="35" t="n"/>
      <c r="H438" s="35" t="n"/>
      <c r="I438" s="25" t="n"/>
      <c r="J438" s="25" t="n"/>
      <c r="K438" s="36" t="str">
        <f>IF(ISNUMBER(B438),"周"&amp;CHOOSE(WEEKDAY(B438,2),"一","二","三","四","五","六","日"),"")</f>
        <v/>
      </c>
      <c r="L438" s="37" t="str">
        <f>IF(ISNUMBER(B438),DATE(YEAR(B438),MONTH(B438),1),"")</f>
        <v/>
      </c>
      <c r="M438" s="38">
        <f>IF(AND(ISNUMBER(B438),ISNUMBER(G438)),IF(AND(OR(NOT(ISNUMBER('看板'!$C$4)),B438&gt;='看板'!$C$4),OR(NOT(ISNUMBER('看板'!$E$4)),B438&lt;='看板'!$E$4),OR('看板'!$C$5="",C438='看板'!$C$5),OR('看板'!$E$5="",D438='看板'!$E$5)),1,0),0)</f>
        <v>0</v>
      </c>
      <c r="N438" s="38" t="str">
        <f>IF(M438=1,COUNTIF(M$5:M438,1),"")</f>
        <v/>
      </c>
      <c r="O438" s="39" t="str">
        <f>IF(M438=1,SUMIF(M$5:M438,1,G$5:G438),"")</f>
        <v/>
      </c>
      <c r="P438" s="39" t="str">
        <f>IF(M438=1,MAX(0,MAX(O$5:O438)),"")</f>
        <v/>
      </c>
      <c r="Q438" s="40" t="str">
        <f>IF(M438=1,P438-O438,"")</f>
        <v/>
      </c>
      <c r="R438" s="38">
        <f>IF(M438=1,IF(G438&gt;0,R437+1,0),R437)</f>
        <v>0</v>
      </c>
      <c r="S438" s="38">
        <f>IF(M438=1,IF(G438&lt;0,S437+1,0),S437)</f>
        <v>0</v>
      </c>
      <c r="T438" s="36" t="str">
        <f>IF(M438&lt;&gt;1,"",IF(R437&gt;=3,"前面连赢 3 笔以上","前面连赢 "&amp;R437&amp;" 笔"))</f>
        <v/>
      </c>
      <c r="U438" s="40" t="str">
        <f>IF(AND(M438=1,ISNUMBER(H438)),H438-G438,"")</f>
        <v/>
      </c>
      <c r="V438" s="41" t="e">
        <f>IF(M438=1,O438,NA())</f>
        <v>#N/A</v>
      </c>
      <c r="W438" s="41" t="e">
        <f>IF(M438=1,-Q438,NA())</f>
        <v>#N/A</v>
      </c>
    </row>
    <row r="439">
      <c r="A439" s="17" t="n"/>
      <c r="B439" s="23" t="n"/>
      <c r="C439" s="25" t="n"/>
      <c r="D439" s="25" t="n"/>
      <c r="E439" s="25" t="n"/>
      <c r="F439" s="25" t="n"/>
      <c r="G439" s="35" t="n"/>
      <c r="H439" s="35" t="n"/>
      <c r="I439" s="25" t="n"/>
      <c r="J439" s="25" t="n"/>
      <c r="K439" s="36" t="str">
        <f>IF(ISNUMBER(B439),"周"&amp;CHOOSE(WEEKDAY(B439,2),"一","二","三","四","五","六","日"),"")</f>
        <v/>
      </c>
      <c r="L439" s="37" t="str">
        <f>IF(ISNUMBER(B439),DATE(YEAR(B439),MONTH(B439),1),"")</f>
        <v/>
      </c>
      <c r="M439" s="38">
        <f>IF(AND(ISNUMBER(B439),ISNUMBER(G439)),IF(AND(OR(NOT(ISNUMBER('看板'!$C$4)),B439&gt;='看板'!$C$4),OR(NOT(ISNUMBER('看板'!$E$4)),B439&lt;='看板'!$E$4),OR('看板'!$C$5="",C439='看板'!$C$5),OR('看板'!$E$5="",D439='看板'!$E$5)),1,0),0)</f>
        <v>0</v>
      </c>
      <c r="N439" s="38" t="str">
        <f>IF(M439=1,COUNTIF(M$5:M439,1),"")</f>
        <v/>
      </c>
      <c r="O439" s="39" t="str">
        <f>IF(M439=1,SUMIF(M$5:M439,1,G$5:G439),"")</f>
        <v/>
      </c>
      <c r="P439" s="39" t="str">
        <f>IF(M439=1,MAX(0,MAX(O$5:O439)),"")</f>
        <v/>
      </c>
      <c r="Q439" s="40" t="str">
        <f>IF(M439=1,P439-O439,"")</f>
        <v/>
      </c>
      <c r="R439" s="38">
        <f>IF(M439=1,IF(G439&gt;0,R438+1,0),R438)</f>
        <v>0</v>
      </c>
      <c r="S439" s="38">
        <f>IF(M439=1,IF(G439&lt;0,S438+1,0),S438)</f>
        <v>0</v>
      </c>
      <c r="T439" s="36" t="str">
        <f>IF(M439&lt;&gt;1,"",IF(R438&gt;=3,"前面连赢 3 笔以上","前面连赢 "&amp;R438&amp;" 笔"))</f>
        <v/>
      </c>
      <c r="U439" s="40" t="str">
        <f>IF(AND(M439=1,ISNUMBER(H439)),H439-G439,"")</f>
        <v/>
      </c>
      <c r="V439" s="41" t="e">
        <f>IF(M439=1,O439,NA())</f>
        <v>#N/A</v>
      </c>
      <c r="W439" s="41" t="e">
        <f>IF(M439=1,-Q439,NA())</f>
        <v>#N/A</v>
      </c>
    </row>
    <row r="440">
      <c r="A440" s="17" t="n"/>
      <c r="B440" s="23" t="n"/>
      <c r="C440" s="25" t="n"/>
      <c r="D440" s="25" t="n"/>
      <c r="E440" s="25" t="n"/>
      <c r="F440" s="25" t="n"/>
      <c r="G440" s="35" t="n"/>
      <c r="H440" s="35" t="n"/>
      <c r="I440" s="25" t="n"/>
      <c r="J440" s="25" t="n"/>
      <c r="K440" s="36" t="str">
        <f>IF(ISNUMBER(B440),"周"&amp;CHOOSE(WEEKDAY(B440,2),"一","二","三","四","五","六","日"),"")</f>
        <v/>
      </c>
      <c r="L440" s="37" t="str">
        <f>IF(ISNUMBER(B440),DATE(YEAR(B440),MONTH(B440),1),"")</f>
        <v/>
      </c>
      <c r="M440" s="38">
        <f>IF(AND(ISNUMBER(B440),ISNUMBER(G440)),IF(AND(OR(NOT(ISNUMBER('看板'!$C$4)),B440&gt;='看板'!$C$4),OR(NOT(ISNUMBER('看板'!$E$4)),B440&lt;='看板'!$E$4),OR('看板'!$C$5="",C440='看板'!$C$5),OR('看板'!$E$5="",D440='看板'!$E$5)),1,0),0)</f>
        <v>0</v>
      </c>
      <c r="N440" s="38" t="str">
        <f>IF(M440=1,COUNTIF(M$5:M440,1),"")</f>
        <v/>
      </c>
      <c r="O440" s="39" t="str">
        <f>IF(M440=1,SUMIF(M$5:M440,1,G$5:G440),"")</f>
        <v/>
      </c>
      <c r="P440" s="39" t="str">
        <f>IF(M440=1,MAX(0,MAX(O$5:O440)),"")</f>
        <v/>
      </c>
      <c r="Q440" s="40" t="str">
        <f>IF(M440=1,P440-O440,"")</f>
        <v/>
      </c>
      <c r="R440" s="38">
        <f>IF(M440=1,IF(G440&gt;0,R439+1,0),R439)</f>
        <v>0</v>
      </c>
      <c r="S440" s="38">
        <f>IF(M440=1,IF(G440&lt;0,S439+1,0),S439)</f>
        <v>0</v>
      </c>
      <c r="T440" s="36" t="str">
        <f>IF(M440&lt;&gt;1,"",IF(R439&gt;=3,"前面连赢 3 笔以上","前面连赢 "&amp;R439&amp;" 笔"))</f>
        <v/>
      </c>
      <c r="U440" s="40" t="str">
        <f>IF(AND(M440=1,ISNUMBER(H440)),H440-G440,"")</f>
        <v/>
      </c>
      <c r="V440" s="41" t="e">
        <f>IF(M440=1,O440,NA())</f>
        <v>#N/A</v>
      </c>
      <c r="W440" s="41" t="e">
        <f>IF(M440=1,-Q440,NA())</f>
        <v>#N/A</v>
      </c>
    </row>
    <row r="441">
      <c r="A441" s="17" t="n"/>
      <c r="B441" s="23" t="n"/>
      <c r="C441" s="25" t="n"/>
      <c r="D441" s="25" t="n"/>
      <c r="E441" s="25" t="n"/>
      <c r="F441" s="25" t="n"/>
      <c r="G441" s="35" t="n"/>
      <c r="H441" s="35" t="n"/>
      <c r="I441" s="25" t="n"/>
      <c r="J441" s="25" t="n"/>
      <c r="K441" s="36" t="str">
        <f>IF(ISNUMBER(B441),"周"&amp;CHOOSE(WEEKDAY(B441,2),"一","二","三","四","五","六","日"),"")</f>
        <v/>
      </c>
      <c r="L441" s="37" t="str">
        <f>IF(ISNUMBER(B441),DATE(YEAR(B441),MONTH(B441),1),"")</f>
        <v/>
      </c>
      <c r="M441" s="38">
        <f>IF(AND(ISNUMBER(B441),ISNUMBER(G441)),IF(AND(OR(NOT(ISNUMBER('看板'!$C$4)),B441&gt;='看板'!$C$4),OR(NOT(ISNUMBER('看板'!$E$4)),B441&lt;='看板'!$E$4),OR('看板'!$C$5="",C441='看板'!$C$5),OR('看板'!$E$5="",D441='看板'!$E$5)),1,0),0)</f>
        <v>0</v>
      </c>
      <c r="N441" s="38" t="str">
        <f>IF(M441=1,COUNTIF(M$5:M441,1),"")</f>
        <v/>
      </c>
      <c r="O441" s="39" t="str">
        <f>IF(M441=1,SUMIF(M$5:M441,1,G$5:G441),"")</f>
        <v/>
      </c>
      <c r="P441" s="39" t="str">
        <f>IF(M441=1,MAX(0,MAX(O$5:O441)),"")</f>
        <v/>
      </c>
      <c r="Q441" s="40" t="str">
        <f>IF(M441=1,P441-O441,"")</f>
        <v/>
      </c>
      <c r="R441" s="38">
        <f>IF(M441=1,IF(G441&gt;0,R440+1,0),R440)</f>
        <v>0</v>
      </c>
      <c r="S441" s="38">
        <f>IF(M441=1,IF(G441&lt;0,S440+1,0),S440)</f>
        <v>0</v>
      </c>
      <c r="T441" s="36" t="str">
        <f>IF(M441&lt;&gt;1,"",IF(R440&gt;=3,"前面连赢 3 笔以上","前面连赢 "&amp;R440&amp;" 笔"))</f>
        <v/>
      </c>
      <c r="U441" s="40" t="str">
        <f>IF(AND(M441=1,ISNUMBER(H441)),H441-G441,"")</f>
        <v/>
      </c>
      <c r="V441" s="41" t="e">
        <f>IF(M441=1,O441,NA())</f>
        <v>#N/A</v>
      </c>
      <c r="W441" s="41" t="e">
        <f>IF(M441=1,-Q441,NA())</f>
        <v>#N/A</v>
      </c>
    </row>
    <row r="442">
      <c r="A442" s="17" t="n"/>
      <c r="B442" s="23" t="n"/>
      <c r="C442" s="25" t="n"/>
      <c r="D442" s="25" t="n"/>
      <c r="E442" s="25" t="n"/>
      <c r="F442" s="25" t="n"/>
      <c r="G442" s="35" t="n"/>
      <c r="H442" s="35" t="n"/>
      <c r="I442" s="25" t="n"/>
      <c r="J442" s="25" t="n"/>
      <c r="K442" s="36" t="str">
        <f>IF(ISNUMBER(B442),"周"&amp;CHOOSE(WEEKDAY(B442,2),"一","二","三","四","五","六","日"),"")</f>
        <v/>
      </c>
      <c r="L442" s="37" t="str">
        <f>IF(ISNUMBER(B442),DATE(YEAR(B442),MONTH(B442),1),"")</f>
        <v/>
      </c>
      <c r="M442" s="38">
        <f>IF(AND(ISNUMBER(B442),ISNUMBER(G442)),IF(AND(OR(NOT(ISNUMBER('看板'!$C$4)),B442&gt;='看板'!$C$4),OR(NOT(ISNUMBER('看板'!$E$4)),B442&lt;='看板'!$E$4),OR('看板'!$C$5="",C442='看板'!$C$5),OR('看板'!$E$5="",D442='看板'!$E$5)),1,0),0)</f>
        <v>0</v>
      </c>
      <c r="N442" s="38" t="str">
        <f>IF(M442=1,COUNTIF(M$5:M442,1),"")</f>
        <v/>
      </c>
      <c r="O442" s="39" t="str">
        <f>IF(M442=1,SUMIF(M$5:M442,1,G$5:G442),"")</f>
        <v/>
      </c>
      <c r="P442" s="39" t="str">
        <f>IF(M442=1,MAX(0,MAX(O$5:O442)),"")</f>
        <v/>
      </c>
      <c r="Q442" s="40" t="str">
        <f>IF(M442=1,P442-O442,"")</f>
        <v/>
      </c>
      <c r="R442" s="38">
        <f>IF(M442=1,IF(G442&gt;0,R441+1,0),R441)</f>
        <v>0</v>
      </c>
      <c r="S442" s="38">
        <f>IF(M442=1,IF(G442&lt;0,S441+1,0),S441)</f>
        <v>0</v>
      </c>
      <c r="T442" s="36" t="str">
        <f>IF(M442&lt;&gt;1,"",IF(R441&gt;=3,"前面连赢 3 笔以上","前面连赢 "&amp;R441&amp;" 笔"))</f>
        <v/>
      </c>
      <c r="U442" s="40" t="str">
        <f>IF(AND(M442=1,ISNUMBER(H442)),H442-G442,"")</f>
        <v/>
      </c>
      <c r="V442" s="41" t="e">
        <f>IF(M442=1,O442,NA())</f>
        <v>#N/A</v>
      </c>
      <c r="W442" s="41" t="e">
        <f>IF(M442=1,-Q442,NA())</f>
        <v>#N/A</v>
      </c>
    </row>
    <row r="443">
      <c r="A443" s="17" t="n"/>
      <c r="B443" s="23" t="n"/>
      <c r="C443" s="25" t="n"/>
      <c r="D443" s="25" t="n"/>
      <c r="E443" s="25" t="n"/>
      <c r="F443" s="25" t="n"/>
      <c r="G443" s="35" t="n"/>
      <c r="H443" s="35" t="n"/>
      <c r="I443" s="25" t="n"/>
      <c r="J443" s="25" t="n"/>
      <c r="K443" s="36" t="str">
        <f>IF(ISNUMBER(B443),"周"&amp;CHOOSE(WEEKDAY(B443,2),"一","二","三","四","五","六","日"),"")</f>
        <v/>
      </c>
      <c r="L443" s="37" t="str">
        <f>IF(ISNUMBER(B443),DATE(YEAR(B443),MONTH(B443),1),"")</f>
        <v/>
      </c>
      <c r="M443" s="38">
        <f>IF(AND(ISNUMBER(B443),ISNUMBER(G443)),IF(AND(OR(NOT(ISNUMBER('看板'!$C$4)),B443&gt;='看板'!$C$4),OR(NOT(ISNUMBER('看板'!$E$4)),B443&lt;='看板'!$E$4),OR('看板'!$C$5="",C443='看板'!$C$5),OR('看板'!$E$5="",D443='看板'!$E$5)),1,0),0)</f>
        <v>0</v>
      </c>
      <c r="N443" s="38" t="str">
        <f>IF(M443=1,COUNTIF(M$5:M443,1),"")</f>
        <v/>
      </c>
      <c r="O443" s="39" t="str">
        <f>IF(M443=1,SUMIF(M$5:M443,1,G$5:G443),"")</f>
        <v/>
      </c>
      <c r="P443" s="39" t="str">
        <f>IF(M443=1,MAX(0,MAX(O$5:O443)),"")</f>
        <v/>
      </c>
      <c r="Q443" s="40" t="str">
        <f>IF(M443=1,P443-O443,"")</f>
        <v/>
      </c>
      <c r="R443" s="38">
        <f>IF(M443=1,IF(G443&gt;0,R442+1,0),R442)</f>
        <v>0</v>
      </c>
      <c r="S443" s="38">
        <f>IF(M443=1,IF(G443&lt;0,S442+1,0),S442)</f>
        <v>0</v>
      </c>
      <c r="T443" s="36" t="str">
        <f>IF(M443&lt;&gt;1,"",IF(R442&gt;=3,"前面连赢 3 笔以上","前面连赢 "&amp;R442&amp;" 笔"))</f>
        <v/>
      </c>
      <c r="U443" s="40" t="str">
        <f>IF(AND(M443=1,ISNUMBER(H443)),H443-G443,"")</f>
        <v/>
      </c>
      <c r="V443" s="41" t="e">
        <f>IF(M443=1,O443,NA())</f>
        <v>#N/A</v>
      </c>
      <c r="W443" s="41" t="e">
        <f>IF(M443=1,-Q443,NA())</f>
        <v>#N/A</v>
      </c>
    </row>
    <row r="444">
      <c r="A444" s="17" t="n"/>
      <c r="B444" s="23" t="n"/>
      <c r="C444" s="25" t="n"/>
      <c r="D444" s="25" t="n"/>
      <c r="E444" s="25" t="n"/>
      <c r="F444" s="25" t="n"/>
      <c r="G444" s="35" t="n"/>
      <c r="H444" s="35" t="n"/>
      <c r="I444" s="25" t="n"/>
      <c r="J444" s="25" t="n"/>
      <c r="K444" s="36" t="str">
        <f>IF(ISNUMBER(B444),"周"&amp;CHOOSE(WEEKDAY(B444,2),"一","二","三","四","五","六","日"),"")</f>
        <v/>
      </c>
      <c r="L444" s="37" t="str">
        <f>IF(ISNUMBER(B444),DATE(YEAR(B444),MONTH(B444),1),"")</f>
        <v/>
      </c>
      <c r="M444" s="38">
        <f>IF(AND(ISNUMBER(B444),ISNUMBER(G444)),IF(AND(OR(NOT(ISNUMBER('看板'!$C$4)),B444&gt;='看板'!$C$4),OR(NOT(ISNUMBER('看板'!$E$4)),B444&lt;='看板'!$E$4),OR('看板'!$C$5="",C444='看板'!$C$5),OR('看板'!$E$5="",D444='看板'!$E$5)),1,0),0)</f>
        <v>0</v>
      </c>
      <c r="N444" s="38" t="str">
        <f>IF(M444=1,COUNTIF(M$5:M444,1),"")</f>
        <v/>
      </c>
      <c r="O444" s="39" t="str">
        <f>IF(M444=1,SUMIF(M$5:M444,1,G$5:G444),"")</f>
        <v/>
      </c>
      <c r="P444" s="39" t="str">
        <f>IF(M444=1,MAX(0,MAX(O$5:O444)),"")</f>
        <v/>
      </c>
      <c r="Q444" s="40" t="str">
        <f>IF(M444=1,P444-O444,"")</f>
        <v/>
      </c>
      <c r="R444" s="38">
        <f>IF(M444=1,IF(G444&gt;0,R443+1,0),R443)</f>
        <v>0</v>
      </c>
      <c r="S444" s="38">
        <f>IF(M444=1,IF(G444&lt;0,S443+1,0),S443)</f>
        <v>0</v>
      </c>
      <c r="T444" s="36" t="str">
        <f>IF(M444&lt;&gt;1,"",IF(R443&gt;=3,"前面连赢 3 笔以上","前面连赢 "&amp;R443&amp;" 笔"))</f>
        <v/>
      </c>
      <c r="U444" s="40" t="str">
        <f>IF(AND(M444=1,ISNUMBER(H444)),H444-G444,"")</f>
        <v/>
      </c>
      <c r="V444" s="41" t="e">
        <f>IF(M444=1,O444,NA())</f>
        <v>#N/A</v>
      </c>
      <c r="W444" s="41" t="e">
        <f>IF(M444=1,-Q444,NA())</f>
        <v>#N/A</v>
      </c>
    </row>
    <row r="445">
      <c r="A445" s="17" t="n"/>
      <c r="B445" s="23" t="n"/>
      <c r="C445" s="25" t="n"/>
      <c r="D445" s="25" t="n"/>
      <c r="E445" s="25" t="n"/>
      <c r="F445" s="25" t="n"/>
      <c r="G445" s="35" t="n"/>
      <c r="H445" s="35" t="n"/>
      <c r="I445" s="25" t="n"/>
      <c r="J445" s="25" t="n"/>
      <c r="K445" s="36" t="str">
        <f>IF(ISNUMBER(B445),"周"&amp;CHOOSE(WEEKDAY(B445,2),"一","二","三","四","五","六","日"),"")</f>
        <v/>
      </c>
      <c r="L445" s="37" t="str">
        <f>IF(ISNUMBER(B445),DATE(YEAR(B445),MONTH(B445),1),"")</f>
        <v/>
      </c>
      <c r="M445" s="38">
        <f>IF(AND(ISNUMBER(B445),ISNUMBER(G445)),IF(AND(OR(NOT(ISNUMBER('看板'!$C$4)),B445&gt;='看板'!$C$4),OR(NOT(ISNUMBER('看板'!$E$4)),B445&lt;='看板'!$E$4),OR('看板'!$C$5="",C445='看板'!$C$5),OR('看板'!$E$5="",D445='看板'!$E$5)),1,0),0)</f>
        <v>0</v>
      </c>
      <c r="N445" s="38" t="str">
        <f>IF(M445=1,COUNTIF(M$5:M445,1),"")</f>
        <v/>
      </c>
      <c r="O445" s="39" t="str">
        <f>IF(M445=1,SUMIF(M$5:M445,1,G$5:G445),"")</f>
        <v/>
      </c>
      <c r="P445" s="39" t="str">
        <f>IF(M445=1,MAX(0,MAX(O$5:O445)),"")</f>
        <v/>
      </c>
      <c r="Q445" s="40" t="str">
        <f>IF(M445=1,P445-O445,"")</f>
        <v/>
      </c>
      <c r="R445" s="38">
        <f>IF(M445=1,IF(G445&gt;0,R444+1,0),R444)</f>
        <v>0</v>
      </c>
      <c r="S445" s="38">
        <f>IF(M445=1,IF(G445&lt;0,S444+1,0),S444)</f>
        <v>0</v>
      </c>
      <c r="T445" s="36" t="str">
        <f>IF(M445&lt;&gt;1,"",IF(R444&gt;=3,"前面连赢 3 笔以上","前面连赢 "&amp;R444&amp;" 笔"))</f>
        <v/>
      </c>
      <c r="U445" s="40" t="str">
        <f>IF(AND(M445=1,ISNUMBER(H445)),H445-G445,"")</f>
        <v/>
      </c>
      <c r="V445" s="41" t="e">
        <f>IF(M445=1,O445,NA())</f>
        <v>#N/A</v>
      </c>
      <c r="W445" s="41" t="e">
        <f>IF(M445=1,-Q445,NA())</f>
        <v>#N/A</v>
      </c>
    </row>
    <row r="446">
      <c r="A446" s="17" t="n"/>
      <c r="B446" s="23" t="n"/>
      <c r="C446" s="25" t="n"/>
      <c r="D446" s="25" t="n"/>
      <c r="E446" s="25" t="n"/>
      <c r="F446" s="25" t="n"/>
      <c r="G446" s="35" t="n"/>
      <c r="H446" s="35" t="n"/>
      <c r="I446" s="25" t="n"/>
      <c r="J446" s="25" t="n"/>
      <c r="K446" s="36" t="str">
        <f>IF(ISNUMBER(B446),"周"&amp;CHOOSE(WEEKDAY(B446,2),"一","二","三","四","五","六","日"),"")</f>
        <v/>
      </c>
      <c r="L446" s="37" t="str">
        <f>IF(ISNUMBER(B446),DATE(YEAR(B446),MONTH(B446),1),"")</f>
        <v/>
      </c>
      <c r="M446" s="38">
        <f>IF(AND(ISNUMBER(B446),ISNUMBER(G446)),IF(AND(OR(NOT(ISNUMBER('看板'!$C$4)),B446&gt;='看板'!$C$4),OR(NOT(ISNUMBER('看板'!$E$4)),B446&lt;='看板'!$E$4),OR('看板'!$C$5="",C446='看板'!$C$5),OR('看板'!$E$5="",D446='看板'!$E$5)),1,0),0)</f>
        <v>0</v>
      </c>
      <c r="N446" s="38" t="str">
        <f>IF(M446=1,COUNTIF(M$5:M446,1),"")</f>
        <v/>
      </c>
      <c r="O446" s="39" t="str">
        <f>IF(M446=1,SUMIF(M$5:M446,1,G$5:G446),"")</f>
        <v/>
      </c>
      <c r="P446" s="39" t="str">
        <f>IF(M446=1,MAX(0,MAX(O$5:O446)),"")</f>
        <v/>
      </c>
      <c r="Q446" s="40" t="str">
        <f>IF(M446=1,P446-O446,"")</f>
        <v/>
      </c>
      <c r="R446" s="38">
        <f>IF(M446=1,IF(G446&gt;0,R445+1,0),R445)</f>
        <v>0</v>
      </c>
      <c r="S446" s="38">
        <f>IF(M446=1,IF(G446&lt;0,S445+1,0),S445)</f>
        <v>0</v>
      </c>
      <c r="T446" s="36" t="str">
        <f>IF(M446&lt;&gt;1,"",IF(R445&gt;=3,"前面连赢 3 笔以上","前面连赢 "&amp;R445&amp;" 笔"))</f>
        <v/>
      </c>
      <c r="U446" s="40" t="str">
        <f>IF(AND(M446=1,ISNUMBER(H446)),H446-G446,"")</f>
        <v/>
      </c>
      <c r="V446" s="41" t="e">
        <f>IF(M446=1,O446,NA())</f>
        <v>#N/A</v>
      </c>
      <c r="W446" s="41" t="e">
        <f>IF(M446=1,-Q446,NA())</f>
        <v>#N/A</v>
      </c>
    </row>
    <row r="447">
      <c r="A447" s="17" t="n"/>
      <c r="B447" s="23" t="n"/>
      <c r="C447" s="25" t="n"/>
      <c r="D447" s="25" t="n"/>
      <c r="E447" s="25" t="n"/>
      <c r="F447" s="25" t="n"/>
      <c r="G447" s="35" t="n"/>
      <c r="H447" s="35" t="n"/>
      <c r="I447" s="25" t="n"/>
      <c r="J447" s="25" t="n"/>
      <c r="K447" s="36" t="str">
        <f>IF(ISNUMBER(B447),"周"&amp;CHOOSE(WEEKDAY(B447,2),"一","二","三","四","五","六","日"),"")</f>
        <v/>
      </c>
      <c r="L447" s="37" t="str">
        <f>IF(ISNUMBER(B447),DATE(YEAR(B447),MONTH(B447),1),"")</f>
        <v/>
      </c>
      <c r="M447" s="38">
        <f>IF(AND(ISNUMBER(B447),ISNUMBER(G447)),IF(AND(OR(NOT(ISNUMBER('看板'!$C$4)),B447&gt;='看板'!$C$4),OR(NOT(ISNUMBER('看板'!$E$4)),B447&lt;='看板'!$E$4),OR('看板'!$C$5="",C447='看板'!$C$5),OR('看板'!$E$5="",D447='看板'!$E$5)),1,0),0)</f>
        <v>0</v>
      </c>
      <c r="N447" s="38" t="str">
        <f>IF(M447=1,COUNTIF(M$5:M447,1),"")</f>
        <v/>
      </c>
      <c r="O447" s="39" t="str">
        <f>IF(M447=1,SUMIF(M$5:M447,1,G$5:G447),"")</f>
        <v/>
      </c>
      <c r="P447" s="39" t="str">
        <f>IF(M447=1,MAX(0,MAX(O$5:O447)),"")</f>
        <v/>
      </c>
      <c r="Q447" s="40" t="str">
        <f>IF(M447=1,P447-O447,"")</f>
        <v/>
      </c>
      <c r="R447" s="38">
        <f>IF(M447=1,IF(G447&gt;0,R446+1,0),R446)</f>
        <v>0</v>
      </c>
      <c r="S447" s="38">
        <f>IF(M447=1,IF(G447&lt;0,S446+1,0),S446)</f>
        <v>0</v>
      </c>
      <c r="T447" s="36" t="str">
        <f>IF(M447&lt;&gt;1,"",IF(R446&gt;=3,"前面连赢 3 笔以上","前面连赢 "&amp;R446&amp;" 笔"))</f>
        <v/>
      </c>
      <c r="U447" s="40" t="str">
        <f>IF(AND(M447=1,ISNUMBER(H447)),H447-G447,"")</f>
        <v/>
      </c>
      <c r="V447" s="41" t="e">
        <f>IF(M447=1,O447,NA())</f>
        <v>#N/A</v>
      </c>
      <c r="W447" s="41" t="e">
        <f>IF(M447=1,-Q447,NA())</f>
        <v>#N/A</v>
      </c>
    </row>
    <row r="448">
      <c r="A448" s="17" t="n"/>
      <c r="B448" s="23" t="n"/>
      <c r="C448" s="25" t="n"/>
      <c r="D448" s="25" t="n"/>
      <c r="E448" s="25" t="n"/>
      <c r="F448" s="25" t="n"/>
      <c r="G448" s="35" t="n"/>
      <c r="H448" s="35" t="n"/>
      <c r="I448" s="25" t="n"/>
      <c r="J448" s="25" t="n"/>
      <c r="K448" s="36" t="str">
        <f>IF(ISNUMBER(B448),"周"&amp;CHOOSE(WEEKDAY(B448,2),"一","二","三","四","五","六","日"),"")</f>
        <v/>
      </c>
      <c r="L448" s="37" t="str">
        <f>IF(ISNUMBER(B448),DATE(YEAR(B448),MONTH(B448),1),"")</f>
        <v/>
      </c>
      <c r="M448" s="38">
        <f>IF(AND(ISNUMBER(B448),ISNUMBER(G448)),IF(AND(OR(NOT(ISNUMBER('看板'!$C$4)),B448&gt;='看板'!$C$4),OR(NOT(ISNUMBER('看板'!$E$4)),B448&lt;='看板'!$E$4),OR('看板'!$C$5="",C448='看板'!$C$5),OR('看板'!$E$5="",D448='看板'!$E$5)),1,0),0)</f>
        <v>0</v>
      </c>
      <c r="N448" s="38" t="str">
        <f>IF(M448=1,COUNTIF(M$5:M448,1),"")</f>
        <v/>
      </c>
      <c r="O448" s="39" t="str">
        <f>IF(M448=1,SUMIF(M$5:M448,1,G$5:G448),"")</f>
        <v/>
      </c>
      <c r="P448" s="39" t="str">
        <f>IF(M448=1,MAX(0,MAX(O$5:O448)),"")</f>
        <v/>
      </c>
      <c r="Q448" s="40" t="str">
        <f>IF(M448=1,P448-O448,"")</f>
        <v/>
      </c>
      <c r="R448" s="38">
        <f>IF(M448=1,IF(G448&gt;0,R447+1,0),R447)</f>
        <v>0</v>
      </c>
      <c r="S448" s="38">
        <f>IF(M448=1,IF(G448&lt;0,S447+1,0),S447)</f>
        <v>0</v>
      </c>
      <c r="T448" s="36" t="str">
        <f>IF(M448&lt;&gt;1,"",IF(R447&gt;=3,"前面连赢 3 笔以上","前面连赢 "&amp;R447&amp;" 笔"))</f>
        <v/>
      </c>
      <c r="U448" s="40" t="str">
        <f>IF(AND(M448=1,ISNUMBER(H448)),H448-G448,"")</f>
        <v/>
      </c>
      <c r="V448" s="41" t="e">
        <f>IF(M448=1,O448,NA())</f>
        <v>#N/A</v>
      </c>
      <c r="W448" s="41" t="e">
        <f>IF(M448=1,-Q448,NA())</f>
        <v>#N/A</v>
      </c>
    </row>
    <row r="449">
      <c r="A449" s="17" t="n"/>
      <c r="B449" s="23" t="n"/>
      <c r="C449" s="25" t="n"/>
      <c r="D449" s="25" t="n"/>
      <c r="E449" s="25" t="n"/>
      <c r="F449" s="25" t="n"/>
      <c r="G449" s="35" t="n"/>
      <c r="H449" s="35" t="n"/>
      <c r="I449" s="25" t="n"/>
      <c r="J449" s="25" t="n"/>
      <c r="K449" s="36" t="str">
        <f>IF(ISNUMBER(B449),"周"&amp;CHOOSE(WEEKDAY(B449,2),"一","二","三","四","五","六","日"),"")</f>
        <v/>
      </c>
      <c r="L449" s="37" t="str">
        <f>IF(ISNUMBER(B449),DATE(YEAR(B449),MONTH(B449),1),"")</f>
        <v/>
      </c>
      <c r="M449" s="38">
        <f>IF(AND(ISNUMBER(B449),ISNUMBER(G449)),IF(AND(OR(NOT(ISNUMBER('看板'!$C$4)),B449&gt;='看板'!$C$4),OR(NOT(ISNUMBER('看板'!$E$4)),B449&lt;='看板'!$E$4),OR('看板'!$C$5="",C449='看板'!$C$5),OR('看板'!$E$5="",D449='看板'!$E$5)),1,0),0)</f>
        <v>0</v>
      </c>
      <c r="N449" s="38" t="str">
        <f>IF(M449=1,COUNTIF(M$5:M449,1),"")</f>
        <v/>
      </c>
      <c r="O449" s="39" t="str">
        <f>IF(M449=1,SUMIF(M$5:M449,1,G$5:G449),"")</f>
        <v/>
      </c>
      <c r="P449" s="39" t="str">
        <f>IF(M449=1,MAX(0,MAX(O$5:O449)),"")</f>
        <v/>
      </c>
      <c r="Q449" s="40" t="str">
        <f>IF(M449=1,P449-O449,"")</f>
        <v/>
      </c>
      <c r="R449" s="38">
        <f>IF(M449=1,IF(G449&gt;0,R448+1,0),R448)</f>
        <v>0</v>
      </c>
      <c r="S449" s="38">
        <f>IF(M449=1,IF(G449&lt;0,S448+1,0),S448)</f>
        <v>0</v>
      </c>
      <c r="T449" s="36" t="str">
        <f>IF(M449&lt;&gt;1,"",IF(R448&gt;=3,"前面连赢 3 笔以上","前面连赢 "&amp;R448&amp;" 笔"))</f>
        <v/>
      </c>
      <c r="U449" s="40" t="str">
        <f>IF(AND(M449=1,ISNUMBER(H449)),H449-G449,"")</f>
        <v/>
      </c>
      <c r="V449" s="41" t="e">
        <f>IF(M449=1,O449,NA())</f>
        <v>#N/A</v>
      </c>
      <c r="W449" s="41" t="e">
        <f>IF(M449=1,-Q449,NA())</f>
        <v>#N/A</v>
      </c>
    </row>
    <row r="450">
      <c r="A450" s="17" t="n"/>
      <c r="B450" s="23" t="n"/>
      <c r="C450" s="25" t="n"/>
      <c r="D450" s="25" t="n"/>
      <c r="E450" s="25" t="n"/>
      <c r="F450" s="25" t="n"/>
      <c r="G450" s="35" t="n"/>
      <c r="H450" s="35" t="n"/>
      <c r="I450" s="25" t="n"/>
      <c r="J450" s="25" t="n"/>
      <c r="K450" s="36" t="str">
        <f>IF(ISNUMBER(B450),"周"&amp;CHOOSE(WEEKDAY(B450,2),"一","二","三","四","五","六","日"),"")</f>
        <v/>
      </c>
      <c r="L450" s="37" t="str">
        <f>IF(ISNUMBER(B450),DATE(YEAR(B450),MONTH(B450),1),"")</f>
        <v/>
      </c>
      <c r="M450" s="38">
        <f>IF(AND(ISNUMBER(B450),ISNUMBER(G450)),IF(AND(OR(NOT(ISNUMBER('看板'!$C$4)),B450&gt;='看板'!$C$4),OR(NOT(ISNUMBER('看板'!$E$4)),B450&lt;='看板'!$E$4),OR('看板'!$C$5="",C450='看板'!$C$5),OR('看板'!$E$5="",D450='看板'!$E$5)),1,0),0)</f>
        <v>0</v>
      </c>
      <c r="N450" s="38" t="str">
        <f>IF(M450=1,COUNTIF(M$5:M450,1),"")</f>
        <v/>
      </c>
      <c r="O450" s="39" t="str">
        <f>IF(M450=1,SUMIF(M$5:M450,1,G$5:G450),"")</f>
        <v/>
      </c>
      <c r="P450" s="39" t="str">
        <f>IF(M450=1,MAX(0,MAX(O$5:O450)),"")</f>
        <v/>
      </c>
      <c r="Q450" s="40" t="str">
        <f>IF(M450=1,P450-O450,"")</f>
        <v/>
      </c>
      <c r="R450" s="38">
        <f>IF(M450=1,IF(G450&gt;0,R449+1,0),R449)</f>
        <v>0</v>
      </c>
      <c r="S450" s="38">
        <f>IF(M450=1,IF(G450&lt;0,S449+1,0),S449)</f>
        <v>0</v>
      </c>
      <c r="T450" s="36" t="str">
        <f>IF(M450&lt;&gt;1,"",IF(R449&gt;=3,"前面连赢 3 笔以上","前面连赢 "&amp;R449&amp;" 笔"))</f>
        <v/>
      </c>
      <c r="U450" s="40" t="str">
        <f>IF(AND(M450=1,ISNUMBER(H450)),H450-G450,"")</f>
        <v/>
      </c>
      <c r="V450" s="41" t="e">
        <f>IF(M450=1,O450,NA())</f>
        <v>#N/A</v>
      </c>
      <c r="W450" s="41" t="e">
        <f>IF(M450=1,-Q450,NA())</f>
        <v>#N/A</v>
      </c>
    </row>
    <row r="451">
      <c r="A451" s="17" t="n"/>
      <c r="B451" s="23" t="n"/>
      <c r="C451" s="25" t="n"/>
      <c r="D451" s="25" t="n"/>
      <c r="E451" s="25" t="n"/>
      <c r="F451" s="25" t="n"/>
      <c r="G451" s="35" t="n"/>
      <c r="H451" s="35" t="n"/>
      <c r="I451" s="25" t="n"/>
      <c r="J451" s="25" t="n"/>
      <c r="K451" s="36" t="str">
        <f>IF(ISNUMBER(B451),"周"&amp;CHOOSE(WEEKDAY(B451,2),"一","二","三","四","五","六","日"),"")</f>
        <v/>
      </c>
      <c r="L451" s="37" t="str">
        <f>IF(ISNUMBER(B451),DATE(YEAR(B451),MONTH(B451),1),"")</f>
        <v/>
      </c>
      <c r="M451" s="38">
        <f>IF(AND(ISNUMBER(B451),ISNUMBER(G451)),IF(AND(OR(NOT(ISNUMBER('看板'!$C$4)),B451&gt;='看板'!$C$4),OR(NOT(ISNUMBER('看板'!$E$4)),B451&lt;='看板'!$E$4),OR('看板'!$C$5="",C451='看板'!$C$5),OR('看板'!$E$5="",D451='看板'!$E$5)),1,0),0)</f>
        <v>0</v>
      </c>
      <c r="N451" s="38" t="str">
        <f>IF(M451=1,COUNTIF(M$5:M451,1),"")</f>
        <v/>
      </c>
      <c r="O451" s="39" t="str">
        <f>IF(M451=1,SUMIF(M$5:M451,1,G$5:G451),"")</f>
        <v/>
      </c>
      <c r="P451" s="39" t="str">
        <f>IF(M451=1,MAX(0,MAX(O$5:O451)),"")</f>
        <v/>
      </c>
      <c r="Q451" s="40" t="str">
        <f>IF(M451=1,P451-O451,"")</f>
        <v/>
      </c>
      <c r="R451" s="38">
        <f>IF(M451=1,IF(G451&gt;0,R450+1,0),R450)</f>
        <v>0</v>
      </c>
      <c r="S451" s="38">
        <f>IF(M451=1,IF(G451&lt;0,S450+1,0),S450)</f>
        <v>0</v>
      </c>
      <c r="T451" s="36" t="str">
        <f>IF(M451&lt;&gt;1,"",IF(R450&gt;=3,"前面连赢 3 笔以上","前面连赢 "&amp;R450&amp;" 笔"))</f>
        <v/>
      </c>
      <c r="U451" s="40" t="str">
        <f>IF(AND(M451=1,ISNUMBER(H451)),H451-G451,"")</f>
        <v/>
      </c>
      <c r="V451" s="41" t="e">
        <f>IF(M451=1,O451,NA())</f>
        <v>#N/A</v>
      </c>
      <c r="W451" s="41" t="e">
        <f>IF(M451=1,-Q451,NA())</f>
        <v>#N/A</v>
      </c>
    </row>
    <row r="452">
      <c r="A452" s="17" t="n"/>
      <c r="B452" s="23" t="n"/>
      <c r="C452" s="25" t="n"/>
      <c r="D452" s="25" t="n"/>
      <c r="E452" s="25" t="n"/>
      <c r="F452" s="25" t="n"/>
      <c r="G452" s="35" t="n"/>
      <c r="H452" s="35" t="n"/>
      <c r="I452" s="25" t="n"/>
      <c r="J452" s="25" t="n"/>
      <c r="K452" s="36" t="str">
        <f>IF(ISNUMBER(B452),"周"&amp;CHOOSE(WEEKDAY(B452,2),"一","二","三","四","五","六","日"),"")</f>
        <v/>
      </c>
      <c r="L452" s="37" t="str">
        <f>IF(ISNUMBER(B452),DATE(YEAR(B452),MONTH(B452),1),"")</f>
        <v/>
      </c>
      <c r="M452" s="38">
        <f>IF(AND(ISNUMBER(B452),ISNUMBER(G452)),IF(AND(OR(NOT(ISNUMBER('看板'!$C$4)),B452&gt;='看板'!$C$4),OR(NOT(ISNUMBER('看板'!$E$4)),B452&lt;='看板'!$E$4),OR('看板'!$C$5="",C452='看板'!$C$5),OR('看板'!$E$5="",D452='看板'!$E$5)),1,0),0)</f>
        <v>0</v>
      </c>
      <c r="N452" s="38" t="str">
        <f>IF(M452=1,COUNTIF(M$5:M452,1),"")</f>
        <v/>
      </c>
      <c r="O452" s="39" t="str">
        <f>IF(M452=1,SUMIF(M$5:M452,1,G$5:G452),"")</f>
        <v/>
      </c>
      <c r="P452" s="39" t="str">
        <f>IF(M452=1,MAX(0,MAX(O$5:O452)),"")</f>
        <v/>
      </c>
      <c r="Q452" s="40" t="str">
        <f>IF(M452=1,P452-O452,"")</f>
        <v/>
      </c>
      <c r="R452" s="38">
        <f>IF(M452=1,IF(G452&gt;0,R451+1,0),R451)</f>
        <v>0</v>
      </c>
      <c r="S452" s="38">
        <f>IF(M452=1,IF(G452&lt;0,S451+1,0),S451)</f>
        <v>0</v>
      </c>
      <c r="T452" s="36" t="str">
        <f>IF(M452&lt;&gt;1,"",IF(R451&gt;=3,"前面连赢 3 笔以上","前面连赢 "&amp;R451&amp;" 笔"))</f>
        <v/>
      </c>
      <c r="U452" s="40" t="str">
        <f>IF(AND(M452=1,ISNUMBER(H452)),H452-G452,"")</f>
        <v/>
      </c>
      <c r="V452" s="41" t="e">
        <f>IF(M452=1,O452,NA())</f>
        <v>#N/A</v>
      </c>
      <c r="W452" s="41" t="e">
        <f>IF(M452=1,-Q452,NA())</f>
        <v>#N/A</v>
      </c>
    </row>
    <row r="453">
      <c r="A453" s="17" t="n"/>
      <c r="B453" s="23" t="n"/>
      <c r="C453" s="25" t="n"/>
      <c r="D453" s="25" t="n"/>
      <c r="E453" s="25" t="n"/>
      <c r="F453" s="25" t="n"/>
      <c r="G453" s="35" t="n"/>
      <c r="H453" s="35" t="n"/>
      <c r="I453" s="25" t="n"/>
      <c r="J453" s="25" t="n"/>
      <c r="K453" s="36" t="str">
        <f>IF(ISNUMBER(B453),"周"&amp;CHOOSE(WEEKDAY(B453,2),"一","二","三","四","五","六","日"),"")</f>
        <v/>
      </c>
      <c r="L453" s="37" t="str">
        <f>IF(ISNUMBER(B453),DATE(YEAR(B453),MONTH(B453),1),"")</f>
        <v/>
      </c>
      <c r="M453" s="38">
        <f>IF(AND(ISNUMBER(B453),ISNUMBER(G453)),IF(AND(OR(NOT(ISNUMBER('看板'!$C$4)),B453&gt;='看板'!$C$4),OR(NOT(ISNUMBER('看板'!$E$4)),B453&lt;='看板'!$E$4),OR('看板'!$C$5="",C453='看板'!$C$5),OR('看板'!$E$5="",D453='看板'!$E$5)),1,0),0)</f>
        <v>0</v>
      </c>
      <c r="N453" s="38" t="str">
        <f>IF(M453=1,COUNTIF(M$5:M453,1),"")</f>
        <v/>
      </c>
      <c r="O453" s="39" t="str">
        <f>IF(M453=1,SUMIF(M$5:M453,1,G$5:G453),"")</f>
        <v/>
      </c>
      <c r="P453" s="39" t="str">
        <f>IF(M453=1,MAX(0,MAX(O$5:O453)),"")</f>
        <v/>
      </c>
      <c r="Q453" s="40" t="str">
        <f>IF(M453=1,P453-O453,"")</f>
        <v/>
      </c>
      <c r="R453" s="38">
        <f>IF(M453=1,IF(G453&gt;0,R452+1,0),R452)</f>
        <v>0</v>
      </c>
      <c r="S453" s="38">
        <f>IF(M453=1,IF(G453&lt;0,S452+1,0),S452)</f>
        <v>0</v>
      </c>
      <c r="T453" s="36" t="str">
        <f>IF(M453&lt;&gt;1,"",IF(R452&gt;=3,"前面连赢 3 笔以上","前面连赢 "&amp;R452&amp;" 笔"))</f>
        <v/>
      </c>
      <c r="U453" s="40" t="str">
        <f>IF(AND(M453=1,ISNUMBER(H453)),H453-G453,"")</f>
        <v/>
      </c>
      <c r="V453" s="41" t="e">
        <f>IF(M453=1,O453,NA())</f>
        <v>#N/A</v>
      </c>
      <c r="W453" s="41" t="e">
        <f>IF(M453=1,-Q453,NA())</f>
        <v>#N/A</v>
      </c>
    </row>
    <row r="454">
      <c r="A454" s="17" t="n"/>
      <c r="B454" s="23" t="n"/>
      <c r="C454" s="25" t="n"/>
      <c r="D454" s="25" t="n"/>
      <c r="E454" s="25" t="n"/>
      <c r="F454" s="25" t="n"/>
      <c r="G454" s="35" t="n"/>
      <c r="H454" s="35" t="n"/>
      <c r="I454" s="25" t="n"/>
      <c r="J454" s="25" t="n"/>
      <c r="K454" s="36" t="str">
        <f>IF(ISNUMBER(B454),"周"&amp;CHOOSE(WEEKDAY(B454,2),"一","二","三","四","五","六","日"),"")</f>
        <v/>
      </c>
      <c r="L454" s="37" t="str">
        <f>IF(ISNUMBER(B454),DATE(YEAR(B454),MONTH(B454),1),"")</f>
        <v/>
      </c>
      <c r="M454" s="38">
        <f>IF(AND(ISNUMBER(B454),ISNUMBER(G454)),IF(AND(OR(NOT(ISNUMBER('看板'!$C$4)),B454&gt;='看板'!$C$4),OR(NOT(ISNUMBER('看板'!$E$4)),B454&lt;='看板'!$E$4),OR('看板'!$C$5="",C454='看板'!$C$5),OR('看板'!$E$5="",D454='看板'!$E$5)),1,0),0)</f>
        <v>0</v>
      </c>
      <c r="N454" s="38" t="str">
        <f>IF(M454=1,COUNTIF(M$5:M454,1),"")</f>
        <v/>
      </c>
      <c r="O454" s="39" t="str">
        <f>IF(M454=1,SUMIF(M$5:M454,1,G$5:G454),"")</f>
        <v/>
      </c>
      <c r="P454" s="39" t="str">
        <f>IF(M454=1,MAX(0,MAX(O$5:O454)),"")</f>
        <v/>
      </c>
      <c r="Q454" s="40" t="str">
        <f>IF(M454=1,P454-O454,"")</f>
        <v/>
      </c>
      <c r="R454" s="38">
        <f>IF(M454=1,IF(G454&gt;0,R453+1,0),R453)</f>
        <v>0</v>
      </c>
      <c r="S454" s="38">
        <f>IF(M454=1,IF(G454&lt;0,S453+1,0),S453)</f>
        <v>0</v>
      </c>
      <c r="T454" s="36" t="str">
        <f>IF(M454&lt;&gt;1,"",IF(R453&gt;=3,"前面连赢 3 笔以上","前面连赢 "&amp;R453&amp;" 笔"))</f>
        <v/>
      </c>
      <c r="U454" s="40" t="str">
        <f>IF(AND(M454=1,ISNUMBER(H454)),H454-G454,"")</f>
        <v/>
      </c>
      <c r="V454" s="41" t="e">
        <f>IF(M454=1,O454,NA())</f>
        <v>#N/A</v>
      </c>
      <c r="W454" s="41" t="e">
        <f>IF(M454=1,-Q454,NA())</f>
        <v>#N/A</v>
      </c>
    </row>
    <row r="455">
      <c r="A455" s="17" t="n"/>
      <c r="B455" s="23" t="n"/>
      <c r="C455" s="25" t="n"/>
      <c r="D455" s="25" t="n"/>
      <c r="E455" s="25" t="n"/>
      <c r="F455" s="25" t="n"/>
      <c r="G455" s="35" t="n"/>
      <c r="H455" s="35" t="n"/>
      <c r="I455" s="25" t="n"/>
      <c r="J455" s="25" t="n"/>
      <c r="K455" s="36" t="str">
        <f>IF(ISNUMBER(B455),"周"&amp;CHOOSE(WEEKDAY(B455,2),"一","二","三","四","五","六","日"),"")</f>
        <v/>
      </c>
      <c r="L455" s="37" t="str">
        <f>IF(ISNUMBER(B455),DATE(YEAR(B455),MONTH(B455),1),"")</f>
        <v/>
      </c>
      <c r="M455" s="38">
        <f>IF(AND(ISNUMBER(B455),ISNUMBER(G455)),IF(AND(OR(NOT(ISNUMBER('看板'!$C$4)),B455&gt;='看板'!$C$4),OR(NOT(ISNUMBER('看板'!$E$4)),B455&lt;='看板'!$E$4),OR('看板'!$C$5="",C455='看板'!$C$5),OR('看板'!$E$5="",D455='看板'!$E$5)),1,0),0)</f>
        <v>0</v>
      </c>
      <c r="N455" s="38" t="str">
        <f>IF(M455=1,COUNTIF(M$5:M455,1),"")</f>
        <v/>
      </c>
      <c r="O455" s="39" t="str">
        <f>IF(M455=1,SUMIF(M$5:M455,1,G$5:G455),"")</f>
        <v/>
      </c>
      <c r="P455" s="39" t="str">
        <f>IF(M455=1,MAX(0,MAX(O$5:O455)),"")</f>
        <v/>
      </c>
      <c r="Q455" s="40" t="str">
        <f>IF(M455=1,P455-O455,"")</f>
        <v/>
      </c>
      <c r="R455" s="38">
        <f>IF(M455=1,IF(G455&gt;0,R454+1,0),R454)</f>
        <v>0</v>
      </c>
      <c r="S455" s="38">
        <f>IF(M455=1,IF(G455&lt;0,S454+1,0),S454)</f>
        <v>0</v>
      </c>
      <c r="T455" s="36" t="str">
        <f>IF(M455&lt;&gt;1,"",IF(R454&gt;=3,"前面连赢 3 笔以上","前面连赢 "&amp;R454&amp;" 笔"))</f>
        <v/>
      </c>
      <c r="U455" s="40" t="str">
        <f>IF(AND(M455=1,ISNUMBER(H455)),H455-G455,"")</f>
        <v/>
      </c>
      <c r="V455" s="41" t="e">
        <f>IF(M455=1,O455,NA())</f>
        <v>#N/A</v>
      </c>
      <c r="W455" s="41" t="e">
        <f>IF(M455=1,-Q455,NA())</f>
        <v>#N/A</v>
      </c>
    </row>
    <row r="456">
      <c r="A456" s="17" t="n"/>
      <c r="B456" s="23" t="n"/>
      <c r="C456" s="25" t="n"/>
      <c r="D456" s="25" t="n"/>
      <c r="E456" s="25" t="n"/>
      <c r="F456" s="25" t="n"/>
      <c r="G456" s="35" t="n"/>
      <c r="H456" s="35" t="n"/>
      <c r="I456" s="25" t="n"/>
      <c r="J456" s="25" t="n"/>
      <c r="K456" s="36" t="str">
        <f>IF(ISNUMBER(B456),"周"&amp;CHOOSE(WEEKDAY(B456,2),"一","二","三","四","五","六","日"),"")</f>
        <v/>
      </c>
      <c r="L456" s="37" t="str">
        <f>IF(ISNUMBER(B456),DATE(YEAR(B456),MONTH(B456),1),"")</f>
        <v/>
      </c>
      <c r="M456" s="38">
        <f>IF(AND(ISNUMBER(B456),ISNUMBER(G456)),IF(AND(OR(NOT(ISNUMBER('看板'!$C$4)),B456&gt;='看板'!$C$4),OR(NOT(ISNUMBER('看板'!$E$4)),B456&lt;='看板'!$E$4),OR('看板'!$C$5="",C456='看板'!$C$5),OR('看板'!$E$5="",D456='看板'!$E$5)),1,0),0)</f>
        <v>0</v>
      </c>
      <c r="N456" s="38" t="str">
        <f>IF(M456=1,COUNTIF(M$5:M456,1),"")</f>
        <v/>
      </c>
      <c r="O456" s="39" t="str">
        <f>IF(M456=1,SUMIF(M$5:M456,1,G$5:G456),"")</f>
        <v/>
      </c>
      <c r="P456" s="39" t="str">
        <f>IF(M456=1,MAX(0,MAX(O$5:O456)),"")</f>
        <v/>
      </c>
      <c r="Q456" s="40" t="str">
        <f>IF(M456=1,P456-O456,"")</f>
        <v/>
      </c>
      <c r="R456" s="38">
        <f>IF(M456=1,IF(G456&gt;0,R455+1,0),R455)</f>
        <v>0</v>
      </c>
      <c r="S456" s="38">
        <f>IF(M456=1,IF(G456&lt;0,S455+1,0),S455)</f>
        <v>0</v>
      </c>
      <c r="T456" s="36" t="str">
        <f>IF(M456&lt;&gt;1,"",IF(R455&gt;=3,"前面连赢 3 笔以上","前面连赢 "&amp;R455&amp;" 笔"))</f>
        <v/>
      </c>
      <c r="U456" s="40" t="str">
        <f>IF(AND(M456=1,ISNUMBER(H456)),H456-G456,"")</f>
        <v/>
      </c>
      <c r="V456" s="41" t="e">
        <f>IF(M456=1,O456,NA())</f>
        <v>#N/A</v>
      </c>
      <c r="W456" s="41" t="e">
        <f>IF(M456=1,-Q456,NA())</f>
        <v>#N/A</v>
      </c>
    </row>
    <row r="457">
      <c r="A457" s="17" t="n"/>
      <c r="B457" s="23" t="n"/>
      <c r="C457" s="25" t="n"/>
      <c r="D457" s="25" t="n"/>
      <c r="E457" s="25" t="n"/>
      <c r="F457" s="25" t="n"/>
      <c r="G457" s="35" t="n"/>
      <c r="H457" s="35" t="n"/>
      <c r="I457" s="25" t="n"/>
      <c r="J457" s="25" t="n"/>
      <c r="K457" s="36" t="str">
        <f>IF(ISNUMBER(B457),"周"&amp;CHOOSE(WEEKDAY(B457,2),"一","二","三","四","五","六","日"),"")</f>
        <v/>
      </c>
      <c r="L457" s="37" t="str">
        <f>IF(ISNUMBER(B457),DATE(YEAR(B457),MONTH(B457),1),"")</f>
        <v/>
      </c>
      <c r="M457" s="38">
        <f>IF(AND(ISNUMBER(B457),ISNUMBER(G457)),IF(AND(OR(NOT(ISNUMBER('看板'!$C$4)),B457&gt;='看板'!$C$4),OR(NOT(ISNUMBER('看板'!$E$4)),B457&lt;='看板'!$E$4),OR('看板'!$C$5="",C457='看板'!$C$5),OR('看板'!$E$5="",D457='看板'!$E$5)),1,0),0)</f>
        <v>0</v>
      </c>
      <c r="N457" s="38" t="str">
        <f>IF(M457=1,COUNTIF(M$5:M457,1),"")</f>
        <v/>
      </c>
      <c r="O457" s="39" t="str">
        <f>IF(M457=1,SUMIF(M$5:M457,1,G$5:G457),"")</f>
        <v/>
      </c>
      <c r="P457" s="39" t="str">
        <f>IF(M457=1,MAX(0,MAX(O$5:O457)),"")</f>
        <v/>
      </c>
      <c r="Q457" s="40" t="str">
        <f>IF(M457=1,P457-O457,"")</f>
        <v/>
      </c>
      <c r="R457" s="38">
        <f>IF(M457=1,IF(G457&gt;0,R456+1,0),R456)</f>
        <v>0</v>
      </c>
      <c r="S457" s="38">
        <f>IF(M457=1,IF(G457&lt;0,S456+1,0),S456)</f>
        <v>0</v>
      </c>
      <c r="T457" s="36" t="str">
        <f>IF(M457&lt;&gt;1,"",IF(R456&gt;=3,"前面连赢 3 笔以上","前面连赢 "&amp;R456&amp;" 笔"))</f>
        <v/>
      </c>
      <c r="U457" s="40" t="str">
        <f>IF(AND(M457=1,ISNUMBER(H457)),H457-G457,"")</f>
        <v/>
      </c>
      <c r="V457" s="41" t="e">
        <f>IF(M457=1,O457,NA())</f>
        <v>#N/A</v>
      </c>
      <c r="W457" s="41" t="e">
        <f>IF(M457=1,-Q457,NA())</f>
        <v>#N/A</v>
      </c>
    </row>
    <row r="458">
      <c r="A458" s="17" t="n"/>
      <c r="B458" s="23" t="n"/>
      <c r="C458" s="25" t="n"/>
      <c r="D458" s="25" t="n"/>
      <c r="E458" s="25" t="n"/>
      <c r="F458" s="25" t="n"/>
      <c r="G458" s="35" t="n"/>
      <c r="H458" s="35" t="n"/>
      <c r="I458" s="25" t="n"/>
      <c r="J458" s="25" t="n"/>
      <c r="K458" s="36" t="str">
        <f>IF(ISNUMBER(B458),"周"&amp;CHOOSE(WEEKDAY(B458,2),"一","二","三","四","五","六","日"),"")</f>
        <v/>
      </c>
      <c r="L458" s="37" t="str">
        <f>IF(ISNUMBER(B458),DATE(YEAR(B458),MONTH(B458),1),"")</f>
        <v/>
      </c>
      <c r="M458" s="38">
        <f>IF(AND(ISNUMBER(B458),ISNUMBER(G458)),IF(AND(OR(NOT(ISNUMBER('看板'!$C$4)),B458&gt;='看板'!$C$4),OR(NOT(ISNUMBER('看板'!$E$4)),B458&lt;='看板'!$E$4),OR('看板'!$C$5="",C458='看板'!$C$5),OR('看板'!$E$5="",D458='看板'!$E$5)),1,0),0)</f>
        <v>0</v>
      </c>
      <c r="N458" s="38" t="str">
        <f>IF(M458=1,COUNTIF(M$5:M458,1),"")</f>
        <v/>
      </c>
      <c r="O458" s="39" t="str">
        <f>IF(M458=1,SUMIF(M$5:M458,1,G$5:G458),"")</f>
        <v/>
      </c>
      <c r="P458" s="39" t="str">
        <f>IF(M458=1,MAX(0,MAX(O$5:O458)),"")</f>
        <v/>
      </c>
      <c r="Q458" s="40" t="str">
        <f>IF(M458=1,P458-O458,"")</f>
        <v/>
      </c>
      <c r="R458" s="38">
        <f>IF(M458=1,IF(G458&gt;0,R457+1,0),R457)</f>
        <v>0</v>
      </c>
      <c r="S458" s="38">
        <f>IF(M458=1,IF(G458&lt;0,S457+1,0),S457)</f>
        <v>0</v>
      </c>
      <c r="T458" s="36" t="str">
        <f>IF(M458&lt;&gt;1,"",IF(R457&gt;=3,"前面连赢 3 笔以上","前面连赢 "&amp;R457&amp;" 笔"))</f>
        <v/>
      </c>
      <c r="U458" s="40" t="str">
        <f>IF(AND(M458=1,ISNUMBER(H458)),H458-G458,"")</f>
        <v/>
      </c>
      <c r="V458" s="41" t="e">
        <f>IF(M458=1,O458,NA())</f>
        <v>#N/A</v>
      </c>
      <c r="W458" s="41" t="e">
        <f>IF(M458=1,-Q458,NA())</f>
        <v>#N/A</v>
      </c>
    </row>
    <row r="459">
      <c r="A459" s="17" t="n"/>
      <c r="B459" s="23" t="n"/>
      <c r="C459" s="25" t="n"/>
      <c r="D459" s="25" t="n"/>
      <c r="E459" s="25" t="n"/>
      <c r="F459" s="25" t="n"/>
      <c r="G459" s="35" t="n"/>
      <c r="H459" s="35" t="n"/>
      <c r="I459" s="25" t="n"/>
      <c r="J459" s="25" t="n"/>
      <c r="K459" s="36" t="str">
        <f>IF(ISNUMBER(B459),"周"&amp;CHOOSE(WEEKDAY(B459,2),"一","二","三","四","五","六","日"),"")</f>
        <v/>
      </c>
      <c r="L459" s="37" t="str">
        <f>IF(ISNUMBER(B459),DATE(YEAR(B459),MONTH(B459),1),"")</f>
        <v/>
      </c>
      <c r="M459" s="38">
        <f>IF(AND(ISNUMBER(B459),ISNUMBER(G459)),IF(AND(OR(NOT(ISNUMBER('看板'!$C$4)),B459&gt;='看板'!$C$4),OR(NOT(ISNUMBER('看板'!$E$4)),B459&lt;='看板'!$E$4),OR('看板'!$C$5="",C459='看板'!$C$5),OR('看板'!$E$5="",D459='看板'!$E$5)),1,0),0)</f>
        <v>0</v>
      </c>
      <c r="N459" s="38" t="str">
        <f>IF(M459=1,COUNTIF(M$5:M459,1),"")</f>
        <v/>
      </c>
      <c r="O459" s="39" t="str">
        <f>IF(M459=1,SUMIF(M$5:M459,1,G$5:G459),"")</f>
        <v/>
      </c>
      <c r="P459" s="39" t="str">
        <f>IF(M459=1,MAX(0,MAX(O$5:O459)),"")</f>
        <v/>
      </c>
      <c r="Q459" s="40" t="str">
        <f>IF(M459=1,P459-O459,"")</f>
        <v/>
      </c>
      <c r="R459" s="38">
        <f>IF(M459=1,IF(G459&gt;0,R458+1,0),R458)</f>
        <v>0</v>
      </c>
      <c r="S459" s="38">
        <f>IF(M459=1,IF(G459&lt;0,S458+1,0),S458)</f>
        <v>0</v>
      </c>
      <c r="T459" s="36" t="str">
        <f>IF(M459&lt;&gt;1,"",IF(R458&gt;=3,"前面连赢 3 笔以上","前面连赢 "&amp;R458&amp;" 笔"))</f>
        <v/>
      </c>
      <c r="U459" s="40" t="str">
        <f>IF(AND(M459=1,ISNUMBER(H459)),H459-G459,"")</f>
        <v/>
      </c>
      <c r="V459" s="41" t="e">
        <f>IF(M459=1,O459,NA())</f>
        <v>#N/A</v>
      </c>
      <c r="W459" s="41" t="e">
        <f>IF(M459=1,-Q459,NA())</f>
        <v>#N/A</v>
      </c>
    </row>
    <row r="460">
      <c r="A460" s="17" t="n"/>
      <c r="B460" s="23" t="n"/>
      <c r="C460" s="25" t="n"/>
      <c r="D460" s="25" t="n"/>
      <c r="E460" s="25" t="n"/>
      <c r="F460" s="25" t="n"/>
      <c r="G460" s="35" t="n"/>
      <c r="H460" s="35" t="n"/>
      <c r="I460" s="25" t="n"/>
      <c r="J460" s="25" t="n"/>
      <c r="K460" s="36" t="str">
        <f>IF(ISNUMBER(B460),"周"&amp;CHOOSE(WEEKDAY(B460,2),"一","二","三","四","五","六","日"),"")</f>
        <v/>
      </c>
      <c r="L460" s="37" t="str">
        <f>IF(ISNUMBER(B460),DATE(YEAR(B460),MONTH(B460),1),"")</f>
        <v/>
      </c>
      <c r="M460" s="38">
        <f>IF(AND(ISNUMBER(B460),ISNUMBER(G460)),IF(AND(OR(NOT(ISNUMBER('看板'!$C$4)),B460&gt;='看板'!$C$4),OR(NOT(ISNUMBER('看板'!$E$4)),B460&lt;='看板'!$E$4),OR('看板'!$C$5="",C460='看板'!$C$5),OR('看板'!$E$5="",D460='看板'!$E$5)),1,0),0)</f>
        <v>0</v>
      </c>
      <c r="N460" s="38" t="str">
        <f>IF(M460=1,COUNTIF(M$5:M460,1),"")</f>
        <v/>
      </c>
      <c r="O460" s="39" t="str">
        <f>IF(M460=1,SUMIF(M$5:M460,1,G$5:G460),"")</f>
        <v/>
      </c>
      <c r="P460" s="39" t="str">
        <f>IF(M460=1,MAX(0,MAX(O$5:O460)),"")</f>
        <v/>
      </c>
      <c r="Q460" s="40" t="str">
        <f>IF(M460=1,P460-O460,"")</f>
        <v/>
      </c>
      <c r="R460" s="38">
        <f>IF(M460=1,IF(G460&gt;0,R459+1,0),R459)</f>
        <v>0</v>
      </c>
      <c r="S460" s="38">
        <f>IF(M460=1,IF(G460&lt;0,S459+1,0),S459)</f>
        <v>0</v>
      </c>
      <c r="T460" s="36" t="str">
        <f>IF(M460&lt;&gt;1,"",IF(R459&gt;=3,"前面连赢 3 笔以上","前面连赢 "&amp;R459&amp;" 笔"))</f>
        <v/>
      </c>
      <c r="U460" s="40" t="str">
        <f>IF(AND(M460=1,ISNUMBER(H460)),H460-G460,"")</f>
        <v/>
      </c>
      <c r="V460" s="41" t="e">
        <f>IF(M460=1,O460,NA())</f>
        <v>#N/A</v>
      </c>
      <c r="W460" s="41" t="e">
        <f>IF(M460=1,-Q460,NA())</f>
        <v>#N/A</v>
      </c>
    </row>
    <row r="461">
      <c r="A461" s="17" t="n"/>
      <c r="B461" s="23" t="n"/>
      <c r="C461" s="25" t="n"/>
      <c r="D461" s="25" t="n"/>
      <c r="E461" s="25" t="n"/>
      <c r="F461" s="25" t="n"/>
      <c r="G461" s="35" t="n"/>
      <c r="H461" s="35" t="n"/>
      <c r="I461" s="25" t="n"/>
      <c r="J461" s="25" t="n"/>
      <c r="K461" s="36" t="str">
        <f>IF(ISNUMBER(B461),"周"&amp;CHOOSE(WEEKDAY(B461,2),"一","二","三","四","五","六","日"),"")</f>
        <v/>
      </c>
      <c r="L461" s="37" t="str">
        <f>IF(ISNUMBER(B461),DATE(YEAR(B461),MONTH(B461),1),"")</f>
        <v/>
      </c>
      <c r="M461" s="38">
        <f>IF(AND(ISNUMBER(B461),ISNUMBER(G461)),IF(AND(OR(NOT(ISNUMBER('看板'!$C$4)),B461&gt;='看板'!$C$4),OR(NOT(ISNUMBER('看板'!$E$4)),B461&lt;='看板'!$E$4),OR('看板'!$C$5="",C461='看板'!$C$5),OR('看板'!$E$5="",D461='看板'!$E$5)),1,0),0)</f>
        <v>0</v>
      </c>
      <c r="N461" s="38" t="str">
        <f>IF(M461=1,COUNTIF(M$5:M461,1),"")</f>
        <v/>
      </c>
      <c r="O461" s="39" t="str">
        <f>IF(M461=1,SUMIF(M$5:M461,1,G$5:G461),"")</f>
        <v/>
      </c>
      <c r="P461" s="39" t="str">
        <f>IF(M461=1,MAX(0,MAX(O$5:O461)),"")</f>
        <v/>
      </c>
      <c r="Q461" s="40" t="str">
        <f>IF(M461=1,P461-O461,"")</f>
        <v/>
      </c>
      <c r="R461" s="38">
        <f>IF(M461=1,IF(G461&gt;0,R460+1,0),R460)</f>
        <v>0</v>
      </c>
      <c r="S461" s="38">
        <f>IF(M461=1,IF(G461&lt;0,S460+1,0),S460)</f>
        <v>0</v>
      </c>
      <c r="T461" s="36" t="str">
        <f>IF(M461&lt;&gt;1,"",IF(R460&gt;=3,"前面连赢 3 笔以上","前面连赢 "&amp;R460&amp;" 笔"))</f>
        <v/>
      </c>
      <c r="U461" s="40" t="str">
        <f>IF(AND(M461=1,ISNUMBER(H461)),H461-G461,"")</f>
        <v/>
      </c>
      <c r="V461" s="41" t="e">
        <f>IF(M461=1,O461,NA())</f>
        <v>#N/A</v>
      </c>
      <c r="W461" s="41" t="e">
        <f>IF(M461=1,-Q461,NA())</f>
        <v>#N/A</v>
      </c>
    </row>
    <row r="462">
      <c r="A462" s="17" t="n"/>
      <c r="B462" s="23" t="n"/>
      <c r="C462" s="25" t="n"/>
      <c r="D462" s="25" t="n"/>
      <c r="E462" s="25" t="n"/>
      <c r="F462" s="25" t="n"/>
      <c r="G462" s="35" t="n"/>
      <c r="H462" s="35" t="n"/>
      <c r="I462" s="25" t="n"/>
      <c r="J462" s="25" t="n"/>
      <c r="K462" s="36" t="str">
        <f>IF(ISNUMBER(B462),"周"&amp;CHOOSE(WEEKDAY(B462,2),"一","二","三","四","五","六","日"),"")</f>
        <v/>
      </c>
      <c r="L462" s="37" t="str">
        <f>IF(ISNUMBER(B462),DATE(YEAR(B462),MONTH(B462),1),"")</f>
        <v/>
      </c>
      <c r="M462" s="38">
        <f>IF(AND(ISNUMBER(B462),ISNUMBER(G462)),IF(AND(OR(NOT(ISNUMBER('看板'!$C$4)),B462&gt;='看板'!$C$4),OR(NOT(ISNUMBER('看板'!$E$4)),B462&lt;='看板'!$E$4),OR('看板'!$C$5="",C462='看板'!$C$5),OR('看板'!$E$5="",D462='看板'!$E$5)),1,0),0)</f>
        <v>0</v>
      </c>
      <c r="N462" s="38" t="str">
        <f>IF(M462=1,COUNTIF(M$5:M462,1),"")</f>
        <v/>
      </c>
      <c r="O462" s="39" t="str">
        <f>IF(M462=1,SUMIF(M$5:M462,1,G$5:G462),"")</f>
        <v/>
      </c>
      <c r="P462" s="39" t="str">
        <f>IF(M462=1,MAX(0,MAX(O$5:O462)),"")</f>
        <v/>
      </c>
      <c r="Q462" s="40" t="str">
        <f>IF(M462=1,P462-O462,"")</f>
        <v/>
      </c>
      <c r="R462" s="38">
        <f>IF(M462=1,IF(G462&gt;0,R461+1,0),R461)</f>
        <v>0</v>
      </c>
      <c r="S462" s="38">
        <f>IF(M462=1,IF(G462&lt;0,S461+1,0),S461)</f>
        <v>0</v>
      </c>
      <c r="T462" s="36" t="str">
        <f>IF(M462&lt;&gt;1,"",IF(R461&gt;=3,"前面连赢 3 笔以上","前面连赢 "&amp;R461&amp;" 笔"))</f>
        <v/>
      </c>
      <c r="U462" s="40" t="str">
        <f>IF(AND(M462=1,ISNUMBER(H462)),H462-G462,"")</f>
        <v/>
      </c>
      <c r="V462" s="41" t="e">
        <f>IF(M462=1,O462,NA())</f>
        <v>#N/A</v>
      </c>
      <c r="W462" s="41" t="e">
        <f>IF(M462=1,-Q462,NA())</f>
        <v>#N/A</v>
      </c>
    </row>
    <row r="463">
      <c r="A463" s="17" t="n"/>
      <c r="B463" s="23" t="n"/>
      <c r="C463" s="25" t="n"/>
      <c r="D463" s="25" t="n"/>
      <c r="E463" s="25" t="n"/>
      <c r="F463" s="25" t="n"/>
      <c r="G463" s="35" t="n"/>
      <c r="H463" s="35" t="n"/>
      <c r="I463" s="25" t="n"/>
      <c r="J463" s="25" t="n"/>
      <c r="K463" s="36" t="str">
        <f>IF(ISNUMBER(B463),"周"&amp;CHOOSE(WEEKDAY(B463,2),"一","二","三","四","五","六","日"),"")</f>
        <v/>
      </c>
      <c r="L463" s="37" t="str">
        <f>IF(ISNUMBER(B463),DATE(YEAR(B463),MONTH(B463),1),"")</f>
        <v/>
      </c>
      <c r="M463" s="38">
        <f>IF(AND(ISNUMBER(B463),ISNUMBER(G463)),IF(AND(OR(NOT(ISNUMBER('看板'!$C$4)),B463&gt;='看板'!$C$4),OR(NOT(ISNUMBER('看板'!$E$4)),B463&lt;='看板'!$E$4),OR('看板'!$C$5="",C463='看板'!$C$5),OR('看板'!$E$5="",D463='看板'!$E$5)),1,0),0)</f>
        <v>0</v>
      </c>
      <c r="N463" s="38" t="str">
        <f>IF(M463=1,COUNTIF(M$5:M463,1),"")</f>
        <v/>
      </c>
      <c r="O463" s="39" t="str">
        <f>IF(M463=1,SUMIF(M$5:M463,1,G$5:G463),"")</f>
        <v/>
      </c>
      <c r="P463" s="39" t="str">
        <f>IF(M463=1,MAX(0,MAX(O$5:O463)),"")</f>
        <v/>
      </c>
      <c r="Q463" s="40" t="str">
        <f>IF(M463=1,P463-O463,"")</f>
        <v/>
      </c>
      <c r="R463" s="38">
        <f>IF(M463=1,IF(G463&gt;0,R462+1,0),R462)</f>
        <v>0</v>
      </c>
      <c r="S463" s="38">
        <f>IF(M463=1,IF(G463&lt;0,S462+1,0),S462)</f>
        <v>0</v>
      </c>
      <c r="T463" s="36" t="str">
        <f>IF(M463&lt;&gt;1,"",IF(R462&gt;=3,"前面连赢 3 笔以上","前面连赢 "&amp;R462&amp;" 笔"))</f>
        <v/>
      </c>
      <c r="U463" s="40" t="str">
        <f>IF(AND(M463=1,ISNUMBER(H463)),H463-G463,"")</f>
        <v/>
      </c>
      <c r="V463" s="41" t="e">
        <f>IF(M463=1,O463,NA())</f>
        <v>#N/A</v>
      </c>
      <c r="W463" s="41" t="e">
        <f>IF(M463=1,-Q463,NA())</f>
        <v>#N/A</v>
      </c>
    </row>
    <row r="464">
      <c r="A464" s="17" t="n"/>
      <c r="B464" s="23" t="n"/>
      <c r="C464" s="25" t="n"/>
      <c r="D464" s="25" t="n"/>
      <c r="E464" s="25" t="n"/>
      <c r="F464" s="25" t="n"/>
      <c r="G464" s="35" t="n"/>
      <c r="H464" s="35" t="n"/>
      <c r="I464" s="25" t="n"/>
      <c r="J464" s="25" t="n"/>
      <c r="K464" s="36" t="str">
        <f>IF(ISNUMBER(B464),"周"&amp;CHOOSE(WEEKDAY(B464,2),"一","二","三","四","五","六","日"),"")</f>
        <v/>
      </c>
      <c r="L464" s="37" t="str">
        <f>IF(ISNUMBER(B464),DATE(YEAR(B464),MONTH(B464),1),"")</f>
        <v/>
      </c>
      <c r="M464" s="38">
        <f>IF(AND(ISNUMBER(B464),ISNUMBER(G464)),IF(AND(OR(NOT(ISNUMBER('看板'!$C$4)),B464&gt;='看板'!$C$4),OR(NOT(ISNUMBER('看板'!$E$4)),B464&lt;='看板'!$E$4),OR('看板'!$C$5="",C464='看板'!$C$5),OR('看板'!$E$5="",D464='看板'!$E$5)),1,0),0)</f>
        <v>0</v>
      </c>
      <c r="N464" s="38" t="str">
        <f>IF(M464=1,COUNTIF(M$5:M464,1),"")</f>
        <v/>
      </c>
      <c r="O464" s="39" t="str">
        <f>IF(M464=1,SUMIF(M$5:M464,1,G$5:G464),"")</f>
        <v/>
      </c>
      <c r="P464" s="39" t="str">
        <f>IF(M464=1,MAX(0,MAX(O$5:O464)),"")</f>
        <v/>
      </c>
      <c r="Q464" s="40" t="str">
        <f>IF(M464=1,P464-O464,"")</f>
        <v/>
      </c>
      <c r="R464" s="38">
        <f>IF(M464=1,IF(G464&gt;0,R463+1,0),R463)</f>
        <v>0</v>
      </c>
      <c r="S464" s="38">
        <f>IF(M464=1,IF(G464&lt;0,S463+1,0),S463)</f>
        <v>0</v>
      </c>
      <c r="T464" s="36" t="str">
        <f>IF(M464&lt;&gt;1,"",IF(R463&gt;=3,"前面连赢 3 笔以上","前面连赢 "&amp;R463&amp;" 笔"))</f>
        <v/>
      </c>
      <c r="U464" s="40" t="str">
        <f>IF(AND(M464=1,ISNUMBER(H464)),H464-G464,"")</f>
        <v/>
      </c>
      <c r="V464" s="41" t="e">
        <f>IF(M464=1,O464,NA())</f>
        <v>#N/A</v>
      </c>
      <c r="W464" s="41" t="e">
        <f>IF(M464=1,-Q464,NA())</f>
        <v>#N/A</v>
      </c>
    </row>
    <row r="465">
      <c r="A465" s="17" t="n"/>
      <c r="B465" s="23" t="n"/>
      <c r="C465" s="25" t="n"/>
      <c r="D465" s="25" t="n"/>
      <c r="E465" s="25" t="n"/>
      <c r="F465" s="25" t="n"/>
      <c r="G465" s="35" t="n"/>
      <c r="H465" s="35" t="n"/>
      <c r="I465" s="25" t="n"/>
      <c r="J465" s="25" t="n"/>
      <c r="K465" s="36" t="str">
        <f>IF(ISNUMBER(B465),"周"&amp;CHOOSE(WEEKDAY(B465,2),"一","二","三","四","五","六","日"),"")</f>
        <v/>
      </c>
      <c r="L465" s="37" t="str">
        <f>IF(ISNUMBER(B465),DATE(YEAR(B465),MONTH(B465),1),"")</f>
        <v/>
      </c>
      <c r="M465" s="38">
        <f>IF(AND(ISNUMBER(B465),ISNUMBER(G465)),IF(AND(OR(NOT(ISNUMBER('看板'!$C$4)),B465&gt;='看板'!$C$4),OR(NOT(ISNUMBER('看板'!$E$4)),B465&lt;='看板'!$E$4),OR('看板'!$C$5="",C465='看板'!$C$5),OR('看板'!$E$5="",D465='看板'!$E$5)),1,0),0)</f>
        <v>0</v>
      </c>
      <c r="N465" s="38" t="str">
        <f>IF(M465=1,COUNTIF(M$5:M465,1),"")</f>
        <v/>
      </c>
      <c r="O465" s="39" t="str">
        <f>IF(M465=1,SUMIF(M$5:M465,1,G$5:G465),"")</f>
        <v/>
      </c>
      <c r="P465" s="39" t="str">
        <f>IF(M465=1,MAX(0,MAX(O$5:O465)),"")</f>
        <v/>
      </c>
      <c r="Q465" s="40" t="str">
        <f>IF(M465=1,P465-O465,"")</f>
        <v/>
      </c>
      <c r="R465" s="38">
        <f>IF(M465=1,IF(G465&gt;0,R464+1,0),R464)</f>
        <v>0</v>
      </c>
      <c r="S465" s="38">
        <f>IF(M465=1,IF(G465&lt;0,S464+1,0),S464)</f>
        <v>0</v>
      </c>
      <c r="T465" s="36" t="str">
        <f>IF(M465&lt;&gt;1,"",IF(R464&gt;=3,"前面连赢 3 笔以上","前面连赢 "&amp;R464&amp;" 笔"))</f>
        <v/>
      </c>
      <c r="U465" s="40" t="str">
        <f>IF(AND(M465=1,ISNUMBER(H465)),H465-G465,"")</f>
        <v/>
      </c>
      <c r="V465" s="41" t="e">
        <f>IF(M465=1,O465,NA())</f>
        <v>#N/A</v>
      </c>
      <c r="W465" s="41" t="e">
        <f>IF(M465=1,-Q465,NA())</f>
        <v>#N/A</v>
      </c>
    </row>
    <row r="466">
      <c r="A466" s="17" t="n"/>
      <c r="B466" s="23" t="n"/>
      <c r="C466" s="25" t="n"/>
      <c r="D466" s="25" t="n"/>
      <c r="E466" s="25" t="n"/>
      <c r="F466" s="25" t="n"/>
      <c r="G466" s="35" t="n"/>
      <c r="H466" s="35" t="n"/>
      <c r="I466" s="25" t="n"/>
      <c r="J466" s="25" t="n"/>
      <c r="K466" s="36" t="str">
        <f>IF(ISNUMBER(B466),"周"&amp;CHOOSE(WEEKDAY(B466,2),"一","二","三","四","五","六","日"),"")</f>
        <v/>
      </c>
      <c r="L466" s="37" t="str">
        <f>IF(ISNUMBER(B466),DATE(YEAR(B466),MONTH(B466),1),"")</f>
        <v/>
      </c>
      <c r="M466" s="38">
        <f>IF(AND(ISNUMBER(B466),ISNUMBER(G466)),IF(AND(OR(NOT(ISNUMBER('看板'!$C$4)),B466&gt;='看板'!$C$4),OR(NOT(ISNUMBER('看板'!$E$4)),B466&lt;='看板'!$E$4),OR('看板'!$C$5="",C466='看板'!$C$5),OR('看板'!$E$5="",D466='看板'!$E$5)),1,0),0)</f>
        <v>0</v>
      </c>
      <c r="N466" s="38" t="str">
        <f>IF(M466=1,COUNTIF(M$5:M466,1),"")</f>
        <v/>
      </c>
      <c r="O466" s="39" t="str">
        <f>IF(M466=1,SUMIF(M$5:M466,1,G$5:G466),"")</f>
        <v/>
      </c>
      <c r="P466" s="39" t="str">
        <f>IF(M466=1,MAX(0,MAX(O$5:O466)),"")</f>
        <v/>
      </c>
      <c r="Q466" s="40" t="str">
        <f>IF(M466=1,P466-O466,"")</f>
        <v/>
      </c>
      <c r="R466" s="38">
        <f>IF(M466=1,IF(G466&gt;0,R465+1,0),R465)</f>
        <v>0</v>
      </c>
      <c r="S466" s="38">
        <f>IF(M466=1,IF(G466&lt;0,S465+1,0),S465)</f>
        <v>0</v>
      </c>
      <c r="T466" s="36" t="str">
        <f>IF(M466&lt;&gt;1,"",IF(R465&gt;=3,"前面连赢 3 笔以上","前面连赢 "&amp;R465&amp;" 笔"))</f>
        <v/>
      </c>
      <c r="U466" s="40" t="str">
        <f>IF(AND(M466=1,ISNUMBER(H466)),H466-G466,"")</f>
        <v/>
      </c>
      <c r="V466" s="41" t="e">
        <f>IF(M466=1,O466,NA())</f>
        <v>#N/A</v>
      </c>
      <c r="W466" s="41" t="e">
        <f>IF(M466=1,-Q466,NA())</f>
        <v>#N/A</v>
      </c>
    </row>
    <row r="467">
      <c r="A467" s="17" t="n"/>
      <c r="B467" s="23" t="n"/>
      <c r="C467" s="25" t="n"/>
      <c r="D467" s="25" t="n"/>
      <c r="E467" s="25" t="n"/>
      <c r="F467" s="25" t="n"/>
      <c r="G467" s="35" t="n"/>
      <c r="H467" s="35" t="n"/>
      <c r="I467" s="25" t="n"/>
      <c r="J467" s="25" t="n"/>
      <c r="K467" s="36" t="str">
        <f>IF(ISNUMBER(B467),"周"&amp;CHOOSE(WEEKDAY(B467,2),"一","二","三","四","五","六","日"),"")</f>
        <v/>
      </c>
      <c r="L467" s="37" t="str">
        <f>IF(ISNUMBER(B467),DATE(YEAR(B467),MONTH(B467),1),"")</f>
        <v/>
      </c>
      <c r="M467" s="38">
        <f>IF(AND(ISNUMBER(B467),ISNUMBER(G467)),IF(AND(OR(NOT(ISNUMBER('看板'!$C$4)),B467&gt;='看板'!$C$4),OR(NOT(ISNUMBER('看板'!$E$4)),B467&lt;='看板'!$E$4),OR('看板'!$C$5="",C467='看板'!$C$5),OR('看板'!$E$5="",D467='看板'!$E$5)),1,0),0)</f>
        <v>0</v>
      </c>
      <c r="N467" s="38" t="str">
        <f>IF(M467=1,COUNTIF(M$5:M467,1),"")</f>
        <v/>
      </c>
      <c r="O467" s="39" t="str">
        <f>IF(M467=1,SUMIF(M$5:M467,1,G$5:G467),"")</f>
        <v/>
      </c>
      <c r="P467" s="39" t="str">
        <f>IF(M467=1,MAX(0,MAX(O$5:O467)),"")</f>
        <v/>
      </c>
      <c r="Q467" s="40" t="str">
        <f>IF(M467=1,P467-O467,"")</f>
        <v/>
      </c>
      <c r="R467" s="38">
        <f>IF(M467=1,IF(G467&gt;0,R466+1,0),R466)</f>
        <v>0</v>
      </c>
      <c r="S467" s="38">
        <f>IF(M467=1,IF(G467&lt;0,S466+1,0),S466)</f>
        <v>0</v>
      </c>
      <c r="T467" s="36" t="str">
        <f>IF(M467&lt;&gt;1,"",IF(R466&gt;=3,"前面连赢 3 笔以上","前面连赢 "&amp;R466&amp;" 笔"))</f>
        <v/>
      </c>
      <c r="U467" s="40" t="str">
        <f>IF(AND(M467=1,ISNUMBER(H467)),H467-G467,"")</f>
        <v/>
      </c>
      <c r="V467" s="41" t="e">
        <f>IF(M467=1,O467,NA())</f>
        <v>#N/A</v>
      </c>
      <c r="W467" s="41" t="e">
        <f>IF(M467=1,-Q467,NA())</f>
        <v>#N/A</v>
      </c>
    </row>
    <row r="468">
      <c r="A468" s="17" t="n"/>
      <c r="B468" s="23" t="n"/>
      <c r="C468" s="25" t="n"/>
      <c r="D468" s="25" t="n"/>
      <c r="E468" s="25" t="n"/>
      <c r="F468" s="25" t="n"/>
      <c r="G468" s="35" t="n"/>
      <c r="H468" s="35" t="n"/>
      <c r="I468" s="25" t="n"/>
      <c r="J468" s="25" t="n"/>
      <c r="K468" s="36" t="str">
        <f>IF(ISNUMBER(B468),"周"&amp;CHOOSE(WEEKDAY(B468,2),"一","二","三","四","五","六","日"),"")</f>
        <v/>
      </c>
      <c r="L468" s="37" t="str">
        <f>IF(ISNUMBER(B468),DATE(YEAR(B468),MONTH(B468),1),"")</f>
        <v/>
      </c>
      <c r="M468" s="38">
        <f>IF(AND(ISNUMBER(B468),ISNUMBER(G468)),IF(AND(OR(NOT(ISNUMBER('看板'!$C$4)),B468&gt;='看板'!$C$4),OR(NOT(ISNUMBER('看板'!$E$4)),B468&lt;='看板'!$E$4),OR('看板'!$C$5="",C468='看板'!$C$5),OR('看板'!$E$5="",D468='看板'!$E$5)),1,0),0)</f>
        <v>0</v>
      </c>
      <c r="N468" s="38" t="str">
        <f>IF(M468=1,COUNTIF(M$5:M468,1),"")</f>
        <v/>
      </c>
      <c r="O468" s="39" t="str">
        <f>IF(M468=1,SUMIF(M$5:M468,1,G$5:G468),"")</f>
        <v/>
      </c>
      <c r="P468" s="39" t="str">
        <f>IF(M468=1,MAX(0,MAX(O$5:O468)),"")</f>
        <v/>
      </c>
      <c r="Q468" s="40" t="str">
        <f>IF(M468=1,P468-O468,"")</f>
        <v/>
      </c>
      <c r="R468" s="38">
        <f>IF(M468=1,IF(G468&gt;0,R467+1,0),R467)</f>
        <v>0</v>
      </c>
      <c r="S468" s="38">
        <f>IF(M468=1,IF(G468&lt;0,S467+1,0),S467)</f>
        <v>0</v>
      </c>
      <c r="T468" s="36" t="str">
        <f>IF(M468&lt;&gt;1,"",IF(R467&gt;=3,"前面连赢 3 笔以上","前面连赢 "&amp;R467&amp;" 笔"))</f>
        <v/>
      </c>
      <c r="U468" s="40" t="str">
        <f>IF(AND(M468=1,ISNUMBER(H468)),H468-G468,"")</f>
        <v/>
      </c>
      <c r="V468" s="41" t="e">
        <f>IF(M468=1,O468,NA())</f>
        <v>#N/A</v>
      </c>
      <c r="W468" s="41" t="e">
        <f>IF(M468=1,-Q468,NA())</f>
        <v>#N/A</v>
      </c>
    </row>
    <row r="469">
      <c r="A469" s="17" t="n"/>
      <c r="B469" s="23" t="n"/>
      <c r="C469" s="25" t="n"/>
      <c r="D469" s="25" t="n"/>
      <c r="E469" s="25" t="n"/>
      <c r="F469" s="25" t="n"/>
      <c r="G469" s="35" t="n"/>
      <c r="H469" s="35" t="n"/>
      <c r="I469" s="25" t="n"/>
      <c r="J469" s="25" t="n"/>
      <c r="K469" s="36" t="str">
        <f>IF(ISNUMBER(B469),"周"&amp;CHOOSE(WEEKDAY(B469,2),"一","二","三","四","五","六","日"),"")</f>
        <v/>
      </c>
      <c r="L469" s="37" t="str">
        <f>IF(ISNUMBER(B469),DATE(YEAR(B469),MONTH(B469),1),"")</f>
        <v/>
      </c>
      <c r="M469" s="38">
        <f>IF(AND(ISNUMBER(B469),ISNUMBER(G469)),IF(AND(OR(NOT(ISNUMBER('看板'!$C$4)),B469&gt;='看板'!$C$4),OR(NOT(ISNUMBER('看板'!$E$4)),B469&lt;='看板'!$E$4),OR('看板'!$C$5="",C469='看板'!$C$5),OR('看板'!$E$5="",D469='看板'!$E$5)),1,0),0)</f>
        <v>0</v>
      </c>
      <c r="N469" s="38" t="str">
        <f>IF(M469=1,COUNTIF(M$5:M469,1),"")</f>
        <v/>
      </c>
      <c r="O469" s="39" t="str">
        <f>IF(M469=1,SUMIF(M$5:M469,1,G$5:G469),"")</f>
        <v/>
      </c>
      <c r="P469" s="39" t="str">
        <f>IF(M469=1,MAX(0,MAX(O$5:O469)),"")</f>
        <v/>
      </c>
      <c r="Q469" s="40" t="str">
        <f>IF(M469=1,P469-O469,"")</f>
        <v/>
      </c>
      <c r="R469" s="38">
        <f>IF(M469=1,IF(G469&gt;0,R468+1,0),R468)</f>
        <v>0</v>
      </c>
      <c r="S469" s="38">
        <f>IF(M469=1,IF(G469&lt;0,S468+1,0),S468)</f>
        <v>0</v>
      </c>
      <c r="T469" s="36" t="str">
        <f>IF(M469&lt;&gt;1,"",IF(R468&gt;=3,"前面连赢 3 笔以上","前面连赢 "&amp;R468&amp;" 笔"))</f>
        <v/>
      </c>
      <c r="U469" s="40" t="str">
        <f>IF(AND(M469=1,ISNUMBER(H469)),H469-G469,"")</f>
        <v/>
      </c>
      <c r="V469" s="41" t="e">
        <f>IF(M469=1,O469,NA())</f>
        <v>#N/A</v>
      </c>
      <c r="W469" s="41" t="e">
        <f>IF(M469=1,-Q469,NA())</f>
        <v>#N/A</v>
      </c>
    </row>
    <row r="470">
      <c r="A470" s="17" t="n"/>
      <c r="B470" s="23" t="n"/>
      <c r="C470" s="25" t="n"/>
      <c r="D470" s="25" t="n"/>
      <c r="E470" s="25" t="n"/>
      <c r="F470" s="25" t="n"/>
      <c r="G470" s="35" t="n"/>
      <c r="H470" s="35" t="n"/>
      <c r="I470" s="25" t="n"/>
      <c r="J470" s="25" t="n"/>
      <c r="K470" s="36" t="str">
        <f>IF(ISNUMBER(B470),"周"&amp;CHOOSE(WEEKDAY(B470,2),"一","二","三","四","五","六","日"),"")</f>
        <v/>
      </c>
      <c r="L470" s="37" t="str">
        <f>IF(ISNUMBER(B470),DATE(YEAR(B470),MONTH(B470),1),"")</f>
        <v/>
      </c>
      <c r="M470" s="38">
        <f>IF(AND(ISNUMBER(B470),ISNUMBER(G470)),IF(AND(OR(NOT(ISNUMBER('看板'!$C$4)),B470&gt;='看板'!$C$4),OR(NOT(ISNUMBER('看板'!$E$4)),B470&lt;='看板'!$E$4),OR('看板'!$C$5="",C470='看板'!$C$5),OR('看板'!$E$5="",D470='看板'!$E$5)),1,0),0)</f>
        <v>0</v>
      </c>
      <c r="N470" s="38" t="str">
        <f>IF(M470=1,COUNTIF(M$5:M470,1),"")</f>
        <v/>
      </c>
      <c r="O470" s="39" t="str">
        <f>IF(M470=1,SUMIF(M$5:M470,1,G$5:G470),"")</f>
        <v/>
      </c>
      <c r="P470" s="39" t="str">
        <f>IF(M470=1,MAX(0,MAX(O$5:O470)),"")</f>
        <v/>
      </c>
      <c r="Q470" s="40" t="str">
        <f>IF(M470=1,P470-O470,"")</f>
        <v/>
      </c>
      <c r="R470" s="38">
        <f>IF(M470=1,IF(G470&gt;0,R469+1,0),R469)</f>
        <v>0</v>
      </c>
      <c r="S470" s="38">
        <f>IF(M470=1,IF(G470&lt;0,S469+1,0),S469)</f>
        <v>0</v>
      </c>
      <c r="T470" s="36" t="str">
        <f>IF(M470&lt;&gt;1,"",IF(R469&gt;=3,"前面连赢 3 笔以上","前面连赢 "&amp;R469&amp;" 笔"))</f>
        <v/>
      </c>
      <c r="U470" s="40" t="str">
        <f>IF(AND(M470=1,ISNUMBER(H470)),H470-G470,"")</f>
        <v/>
      </c>
      <c r="V470" s="41" t="e">
        <f>IF(M470=1,O470,NA())</f>
        <v>#N/A</v>
      </c>
      <c r="W470" s="41" t="e">
        <f>IF(M470=1,-Q470,NA())</f>
        <v>#N/A</v>
      </c>
    </row>
    <row r="471">
      <c r="A471" s="17" t="n"/>
      <c r="B471" s="23" t="n"/>
      <c r="C471" s="25" t="n"/>
      <c r="D471" s="25" t="n"/>
      <c r="E471" s="25" t="n"/>
      <c r="F471" s="25" t="n"/>
      <c r="G471" s="35" t="n"/>
      <c r="H471" s="35" t="n"/>
      <c r="I471" s="25" t="n"/>
      <c r="J471" s="25" t="n"/>
      <c r="K471" s="36" t="str">
        <f>IF(ISNUMBER(B471),"周"&amp;CHOOSE(WEEKDAY(B471,2),"一","二","三","四","五","六","日"),"")</f>
        <v/>
      </c>
      <c r="L471" s="37" t="str">
        <f>IF(ISNUMBER(B471),DATE(YEAR(B471),MONTH(B471),1),"")</f>
        <v/>
      </c>
      <c r="M471" s="38">
        <f>IF(AND(ISNUMBER(B471),ISNUMBER(G471)),IF(AND(OR(NOT(ISNUMBER('看板'!$C$4)),B471&gt;='看板'!$C$4),OR(NOT(ISNUMBER('看板'!$E$4)),B471&lt;='看板'!$E$4),OR('看板'!$C$5="",C471='看板'!$C$5),OR('看板'!$E$5="",D471='看板'!$E$5)),1,0),0)</f>
        <v>0</v>
      </c>
      <c r="N471" s="38" t="str">
        <f>IF(M471=1,COUNTIF(M$5:M471,1),"")</f>
        <v/>
      </c>
      <c r="O471" s="39" t="str">
        <f>IF(M471=1,SUMIF(M$5:M471,1,G$5:G471),"")</f>
        <v/>
      </c>
      <c r="P471" s="39" t="str">
        <f>IF(M471=1,MAX(0,MAX(O$5:O471)),"")</f>
        <v/>
      </c>
      <c r="Q471" s="40" t="str">
        <f>IF(M471=1,P471-O471,"")</f>
        <v/>
      </c>
      <c r="R471" s="38">
        <f>IF(M471=1,IF(G471&gt;0,R470+1,0),R470)</f>
        <v>0</v>
      </c>
      <c r="S471" s="38">
        <f>IF(M471=1,IF(G471&lt;0,S470+1,0),S470)</f>
        <v>0</v>
      </c>
      <c r="T471" s="36" t="str">
        <f>IF(M471&lt;&gt;1,"",IF(R470&gt;=3,"前面连赢 3 笔以上","前面连赢 "&amp;R470&amp;" 笔"))</f>
        <v/>
      </c>
      <c r="U471" s="40" t="str">
        <f>IF(AND(M471=1,ISNUMBER(H471)),H471-G471,"")</f>
        <v/>
      </c>
      <c r="V471" s="41" t="e">
        <f>IF(M471=1,O471,NA())</f>
        <v>#N/A</v>
      </c>
      <c r="W471" s="41" t="e">
        <f>IF(M471=1,-Q471,NA())</f>
        <v>#N/A</v>
      </c>
    </row>
    <row r="472">
      <c r="A472" s="17" t="n"/>
      <c r="B472" s="23" t="n"/>
      <c r="C472" s="25" t="n"/>
      <c r="D472" s="25" t="n"/>
      <c r="E472" s="25" t="n"/>
      <c r="F472" s="25" t="n"/>
      <c r="G472" s="35" t="n"/>
      <c r="H472" s="35" t="n"/>
      <c r="I472" s="25" t="n"/>
      <c r="J472" s="25" t="n"/>
      <c r="K472" s="36" t="str">
        <f>IF(ISNUMBER(B472),"周"&amp;CHOOSE(WEEKDAY(B472,2),"一","二","三","四","五","六","日"),"")</f>
        <v/>
      </c>
      <c r="L472" s="37" t="str">
        <f>IF(ISNUMBER(B472),DATE(YEAR(B472),MONTH(B472),1),"")</f>
        <v/>
      </c>
      <c r="M472" s="38">
        <f>IF(AND(ISNUMBER(B472),ISNUMBER(G472)),IF(AND(OR(NOT(ISNUMBER('看板'!$C$4)),B472&gt;='看板'!$C$4),OR(NOT(ISNUMBER('看板'!$E$4)),B472&lt;='看板'!$E$4),OR('看板'!$C$5="",C472='看板'!$C$5),OR('看板'!$E$5="",D472='看板'!$E$5)),1,0),0)</f>
        <v>0</v>
      </c>
      <c r="N472" s="38" t="str">
        <f>IF(M472=1,COUNTIF(M$5:M472,1),"")</f>
        <v/>
      </c>
      <c r="O472" s="39" t="str">
        <f>IF(M472=1,SUMIF(M$5:M472,1,G$5:G472),"")</f>
        <v/>
      </c>
      <c r="P472" s="39" t="str">
        <f>IF(M472=1,MAX(0,MAX(O$5:O472)),"")</f>
        <v/>
      </c>
      <c r="Q472" s="40" t="str">
        <f>IF(M472=1,P472-O472,"")</f>
        <v/>
      </c>
      <c r="R472" s="38">
        <f>IF(M472=1,IF(G472&gt;0,R471+1,0),R471)</f>
        <v>0</v>
      </c>
      <c r="S472" s="38">
        <f>IF(M472=1,IF(G472&lt;0,S471+1,0),S471)</f>
        <v>0</v>
      </c>
      <c r="T472" s="36" t="str">
        <f>IF(M472&lt;&gt;1,"",IF(R471&gt;=3,"前面连赢 3 笔以上","前面连赢 "&amp;R471&amp;" 笔"))</f>
        <v/>
      </c>
      <c r="U472" s="40" t="str">
        <f>IF(AND(M472=1,ISNUMBER(H472)),H472-G472,"")</f>
        <v/>
      </c>
      <c r="V472" s="41" t="e">
        <f>IF(M472=1,O472,NA())</f>
        <v>#N/A</v>
      </c>
      <c r="W472" s="41" t="e">
        <f>IF(M472=1,-Q472,NA())</f>
        <v>#N/A</v>
      </c>
    </row>
    <row r="473">
      <c r="A473" s="17" t="n"/>
      <c r="B473" s="23" t="n"/>
      <c r="C473" s="25" t="n"/>
      <c r="D473" s="25" t="n"/>
      <c r="E473" s="25" t="n"/>
      <c r="F473" s="25" t="n"/>
      <c r="G473" s="35" t="n"/>
      <c r="H473" s="35" t="n"/>
      <c r="I473" s="25" t="n"/>
      <c r="J473" s="25" t="n"/>
      <c r="K473" s="36" t="str">
        <f>IF(ISNUMBER(B473),"周"&amp;CHOOSE(WEEKDAY(B473,2),"一","二","三","四","五","六","日"),"")</f>
        <v/>
      </c>
      <c r="L473" s="37" t="str">
        <f>IF(ISNUMBER(B473),DATE(YEAR(B473),MONTH(B473),1),"")</f>
        <v/>
      </c>
      <c r="M473" s="38">
        <f>IF(AND(ISNUMBER(B473),ISNUMBER(G473)),IF(AND(OR(NOT(ISNUMBER('看板'!$C$4)),B473&gt;='看板'!$C$4),OR(NOT(ISNUMBER('看板'!$E$4)),B473&lt;='看板'!$E$4),OR('看板'!$C$5="",C473='看板'!$C$5),OR('看板'!$E$5="",D473='看板'!$E$5)),1,0),0)</f>
        <v>0</v>
      </c>
      <c r="N473" s="38" t="str">
        <f>IF(M473=1,COUNTIF(M$5:M473,1),"")</f>
        <v/>
      </c>
      <c r="O473" s="39" t="str">
        <f>IF(M473=1,SUMIF(M$5:M473,1,G$5:G473),"")</f>
        <v/>
      </c>
      <c r="P473" s="39" t="str">
        <f>IF(M473=1,MAX(0,MAX(O$5:O473)),"")</f>
        <v/>
      </c>
      <c r="Q473" s="40" t="str">
        <f>IF(M473=1,P473-O473,"")</f>
        <v/>
      </c>
      <c r="R473" s="38">
        <f>IF(M473=1,IF(G473&gt;0,R472+1,0),R472)</f>
        <v>0</v>
      </c>
      <c r="S473" s="38">
        <f>IF(M473=1,IF(G473&lt;0,S472+1,0),S472)</f>
        <v>0</v>
      </c>
      <c r="T473" s="36" t="str">
        <f>IF(M473&lt;&gt;1,"",IF(R472&gt;=3,"前面连赢 3 笔以上","前面连赢 "&amp;R472&amp;" 笔"))</f>
        <v/>
      </c>
      <c r="U473" s="40" t="str">
        <f>IF(AND(M473=1,ISNUMBER(H473)),H473-G473,"")</f>
        <v/>
      </c>
      <c r="V473" s="41" t="e">
        <f>IF(M473=1,O473,NA())</f>
        <v>#N/A</v>
      </c>
      <c r="W473" s="41" t="e">
        <f>IF(M473=1,-Q473,NA())</f>
        <v>#N/A</v>
      </c>
    </row>
    <row r="474">
      <c r="A474" s="17" t="n"/>
      <c r="B474" s="23" t="n"/>
      <c r="C474" s="25" t="n"/>
      <c r="D474" s="25" t="n"/>
      <c r="E474" s="25" t="n"/>
      <c r="F474" s="25" t="n"/>
      <c r="G474" s="35" t="n"/>
      <c r="H474" s="35" t="n"/>
      <c r="I474" s="25" t="n"/>
      <c r="J474" s="25" t="n"/>
      <c r="K474" s="36" t="str">
        <f>IF(ISNUMBER(B474),"周"&amp;CHOOSE(WEEKDAY(B474,2),"一","二","三","四","五","六","日"),"")</f>
        <v/>
      </c>
      <c r="L474" s="37" t="str">
        <f>IF(ISNUMBER(B474),DATE(YEAR(B474),MONTH(B474),1),"")</f>
        <v/>
      </c>
      <c r="M474" s="38">
        <f>IF(AND(ISNUMBER(B474),ISNUMBER(G474)),IF(AND(OR(NOT(ISNUMBER('看板'!$C$4)),B474&gt;='看板'!$C$4),OR(NOT(ISNUMBER('看板'!$E$4)),B474&lt;='看板'!$E$4),OR('看板'!$C$5="",C474='看板'!$C$5),OR('看板'!$E$5="",D474='看板'!$E$5)),1,0),0)</f>
        <v>0</v>
      </c>
      <c r="N474" s="38" t="str">
        <f>IF(M474=1,COUNTIF(M$5:M474,1),"")</f>
        <v/>
      </c>
      <c r="O474" s="39" t="str">
        <f>IF(M474=1,SUMIF(M$5:M474,1,G$5:G474),"")</f>
        <v/>
      </c>
      <c r="P474" s="39" t="str">
        <f>IF(M474=1,MAX(0,MAX(O$5:O474)),"")</f>
        <v/>
      </c>
      <c r="Q474" s="40" t="str">
        <f>IF(M474=1,P474-O474,"")</f>
        <v/>
      </c>
      <c r="R474" s="38">
        <f>IF(M474=1,IF(G474&gt;0,R473+1,0),R473)</f>
        <v>0</v>
      </c>
      <c r="S474" s="38">
        <f>IF(M474=1,IF(G474&lt;0,S473+1,0),S473)</f>
        <v>0</v>
      </c>
      <c r="T474" s="36" t="str">
        <f>IF(M474&lt;&gt;1,"",IF(R473&gt;=3,"前面连赢 3 笔以上","前面连赢 "&amp;R473&amp;" 笔"))</f>
        <v/>
      </c>
      <c r="U474" s="40" t="str">
        <f>IF(AND(M474=1,ISNUMBER(H474)),H474-G474,"")</f>
        <v/>
      </c>
      <c r="V474" s="41" t="e">
        <f>IF(M474=1,O474,NA())</f>
        <v>#N/A</v>
      </c>
      <c r="W474" s="41" t="e">
        <f>IF(M474=1,-Q474,NA())</f>
        <v>#N/A</v>
      </c>
    </row>
    <row r="475">
      <c r="A475" s="17" t="n"/>
      <c r="B475" s="23" t="n"/>
      <c r="C475" s="25" t="n"/>
      <c r="D475" s="25" t="n"/>
      <c r="E475" s="25" t="n"/>
      <c r="F475" s="25" t="n"/>
      <c r="G475" s="35" t="n"/>
      <c r="H475" s="35" t="n"/>
      <c r="I475" s="25" t="n"/>
      <c r="J475" s="25" t="n"/>
      <c r="K475" s="36" t="str">
        <f>IF(ISNUMBER(B475),"周"&amp;CHOOSE(WEEKDAY(B475,2),"一","二","三","四","五","六","日"),"")</f>
        <v/>
      </c>
      <c r="L475" s="37" t="str">
        <f>IF(ISNUMBER(B475),DATE(YEAR(B475),MONTH(B475),1),"")</f>
        <v/>
      </c>
      <c r="M475" s="38">
        <f>IF(AND(ISNUMBER(B475),ISNUMBER(G475)),IF(AND(OR(NOT(ISNUMBER('看板'!$C$4)),B475&gt;='看板'!$C$4),OR(NOT(ISNUMBER('看板'!$E$4)),B475&lt;='看板'!$E$4),OR('看板'!$C$5="",C475='看板'!$C$5),OR('看板'!$E$5="",D475='看板'!$E$5)),1,0),0)</f>
        <v>0</v>
      </c>
      <c r="N475" s="38" t="str">
        <f>IF(M475=1,COUNTIF(M$5:M475,1),"")</f>
        <v/>
      </c>
      <c r="O475" s="39" t="str">
        <f>IF(M475=1,SUMIF(M$5:M475,1,G$5:G475),"")</f>
        <v/>
      </c>
      <c r="P475" s="39" t="str">
        <f>IF(M475=1,MAX(0,MAX(O$5:O475)),"")</f>
        <v/>
      </c>
      <c r="Q475" s="40" t="str">
        <f>IF(M475=1,P475-O475,"")</f>
        <v/>
      </c>
      <c r="R475" s="38">
        <f>IF(M475=1,IF(G475&gt;0,R474+1,0),R474)</f>
        <v>0</v>
      </c>
      <c r="S475" s="38">
        <f>IF(M475=1,IF(G475&lt;0,S474+1,0),S474)</f>
        <v>0</v>
      </c>
      <c r="T475" s="36" t="str">
        <f>IF(M475&lt;&gt;1,"",IF(R474&gt;=3,"前面连赢 3 笔以上","前面连赢 "&amp;R474&amp;" 笔"))</f>
        <v/>
      </c>
      <c r="U475" s="40" t="str">
        <f>IF(AND(M475=1,ISNUMBER(H475)),H475-G475,"")</f>
        <v/>
      </c>
      <c r="V475" s="41" t="e">
        <f>IF(M475=1,O475,NA())</f>
        <v>#N/A</v>
      </c>
      <c r="W475" s="41" t="e">
        <f>IF(M475=1,-Q475,NA())</f>
        <v>#N/A</v>
      </c>
    </row>
    <row r="476">
      <c r="A476" s="17" t="n"/>
      <c r="B476" s="23" t="n"/>
      <c r="C476" s="25" t="n"/>
      <c r="D476" s="25" t="n"/>
      <c r="E476" s="25" t="n"/>
      <c r="F476" s="25" t="n"/>
      <c r="G476" s="35" t="n"/>
      <c r="H476" s="35" t="n"/>
      <c r="I476" s="25" t="n"/>
      <c r="J476" s="25" t="n"/>
      <c r="K476" s="36" t="str">
        <f>IF(ISNUMBER(B476),"周"&amp;CHOOSE(WEEKDAY(B476,2),"一","二","三","四","五","六","日"),"")</f>
        <v/>
      </c>
      <c r="L476" s="37" t="str">
        <f>IF(ISNUMBER(B476),DATE(YEAR(B476),MONTH(B476),1),"")</f>
        <v/>
      </c>
      <c r="M476" s="38">
        <f>IF(AND(ISNUMBER(B476),ISNUMBER(G476)),IF(AND(OR(NOT(ISNUMBER('看板'!$C$4)),B476&gt;='看板'!$C$4),OR(NOT(ISNUMBER('看板'!$E$4)),B476&lt;='看板'!$E$4),OR('看板'!$C$5="",C476='看板'!$C$5),OR('看板'!$E$5="",D476='看板'!$E$5)),1,0),0)</f>
        <v>0</v>
      </c>
      <c r="N476" s="38" t="str">
        <f>IF(M476=1,COUNTIF(M$5:M476,1),"")</f>
        <v/>
      </c>
      <c r="O476" s="39" t="str">
        <f>IF(M476=1,SUMIF(M$5:M476,1,G$5:G476),"")</f>
        <v/>
      </c>
      <c r="P476" s="39" t="str">
        <f>IF(M476=1,MAX(0,MAX(O$5:O476)),"")</f>
        <v/>
      </c>
      <c r="Q476" s="40" t="str">
        <f>IF(M476=1,P476-O476,"")</f>
        <v/>
      </c>
      <c r="R476" s="38">
        <f>IF(M476=1,IF(G476&gt;0,R475+1,0),R475)</f>
        <v>0</v>
      </c>
      <c r="S476" s="38">
        <f>IF(M476=1,IF(G476&lt;0,S475+1,0),S475)</f>
        <v>0</v>
      </c>
      <c r="T476" s="36" t="str">
        <f>IF(M476&lt;&gt;1,"",IF(R475&gt;=3,"前面连赢 3 笔以上","前面连赢 "&amp;R475&amp;" 笔"))</f>
        <v/>
      </c>
      <c r="U476" s="40" t="str">
        <f>IF(AND(M476=1,ISNUMBER(H476)),H476-G476,"")</f>
        <v/>
      </c>
      <c r="V476" s="41" t="e">
        <f>IF(M476=1,O476,NA())</f>
        <v>#N/A</v>
      </c>
      <c r="W476" s="41" t="e">
        <f>IF(M476=1,-Q476,NA())</f>
        <v>#N/A</v>
      </c>
    </row>
    <row r="477">
      <c r="A477" s="17" t="n"/>
      <c r="B477" s="23" t="n"/>
      <c r="C477" s="25" t="n"/>
      <c r="D477" s="25" t="n"/>
      <c r="E477" s="25" t="n"/>
      <c r="F477" s="25" t="n"/>
      <c r="G477" s="35" t="n"/>
      <c r="H477" s="35" t="n"/>
      <c r="I477" s="25" t="n"/>
      <c r="J477" s="25" t="n"/>
      <c r="K477" s="36" t="str">
        <f>IF(ISNUMBER(B477),"周"&amp;CHOOSE(WEEKDAY(B477,2),"一","二","三","四","五","六","日"),"")</f>
        <v/>
      </c>
      <c r="L477" s="37" t="str">
        <f>IF(ISNUMBER(B477),DATE(YEAR(B477),MONTH(B477),1),"")</f>
        <v/>
      </c>
      <c r="M477" s="38">
        <f>IF(AND(ISNUMBER(B477),ISNUMBER(G477)),IF(AND(OR(NOT(ISNUMBER('看板'!$C$4)),B477&gt;='看板'!$C$4),OR(NOT(ISNUMBER('看板'!$E$4)),B477&lt;='看板'!$E$4),OR('看板'!$C$5="",C477='看板'!$C$5),OR('看板'!$E$5="",D477='看板'!$E$5)),1,0),0)</f>
        <v>0</v>
      </c>
      <c r="N477" s="38" t="str">
        <f>IF(M477=1,COUNTIF(M$5:M477,1),"")</f>
        <v/>
      </c>
      <c r="O477" s="39" t="str">
        <f>IF(M477=1,SUMIF(M$5:M477,1,G$5:G477),"")</f>
        <v/>
      </c>
      <c r="P477" s="39" t="str">
        <f>IF(M477=1,MAX(0,MAX(O$5:O477)),"")</f>
        <v/>
      </c>
      <c r="Q477" s="40" t="str">
        <f>IF(M477=1,P477-O477,"")</f>
        <v/>
      </c>
      <c r="R477" s="38">
        <f>IF(M477=1,IF(G477&gt;0,R476+1,0),R476)</f>
        <v>0</v>
      </c>
      <c r="S477" s="38">
        <f>IF(M477=1,IF(G477&lt;0,S476+1,0),S476)</f>
        <v>0</v>
      </c>
      <c r="T477" s="36" t="str">
        <f>IF(M477&lt;&gt;1,"",IF(R476&gt;=3,"前面连赢 3 笔以上","前面连赢 "&amp;R476&amp;" 笔"))</f>
        <v/>
      </c>
      <c r="U477" s="40" t="str">
        <f>IF(AND(M477=1,ISNUMBER(H477)),H477-G477,"")</f>
        <v/>
      </c>
      <c r="V477" s="41" t="e">
        <f>IF(M477=1,O477,NA())</f>
        <v>#N/A</v>
      </c>
      <c r="W477" s="41" t="e">
        <f>IF(M477=1,-Q477,NA())</f>
        <v>#N/A</v>
      </c>
    </row>
    <row r="478">
      <c r="A478" s="17" t="n"/>
      <c r="B478" s="23" t="n"/>
      <c r="C478" s="25" t="n"/>
      <c r="D478" s="25" t="n"/>
      <c r="E478" s="25" t="n"/>
      <c r="F478" s="25" t="n"/>
      <c r="G478" s="35" t="n"/>
      <c r="H478" s="35" t="n"/>
      <c r="I478" s="25" t="n"/>
      <c r="J478" s="25" t="n"/>
      <c r="K478" s="36" t="str">
        <f>IF(ISNUMBER(B478),"周"&amp;CHOOSE(WEEKDAY(B478,2),"一","二","三","四","五","六","日"),"")</f>
        <v/>
      </c>
      <c r="L478" s="37" t="str">
        <f>IF(ISNUMBER(B478),DATE(YEAR(B478),MONTH(B478),1),"")</f>
        <v/>
      </c>
      <c r="M478" s="38">
        <f>IF(AND(ISNUMBER(B478),ISNUMBER(G478)),IF(AND(OR(NOT(ISNUMBER('看板'!$C$4)),B478&gt;='看板'!$C$4),OR(NOT(ISNUMBER('看板'!$E$4)),B478&lt;='看板'!$E$4),OR('看板'!$C$5="",C478='看板'!$C$5),OR('看板'!$E$5="",D478='看板'!$E$5)),1,0),0)</f>
        <v>0</v>
      </c>
      <c r="N478" s="38" t="str">
        <f>IF(M478=1,COUNTIF(M$5:M478,1),"")</f>
        <v/>
      </c>
      <c r="O478" s="39" t="str">
        <f>IF(M478=1,SUMIF(M$5:M478,1,G$5:G478),"")</f>
        <v/>
      </c>
      <c r="P478" s="39" t="str">
        <f>IF(M478=1,MAX(0,MAX(O$5:O478)),"")</f>
        <v/>
      </c>
      <c r="Q478" s="40" t="str">
        <f>IF(M478=1,P478-O478,"")</f>
        <v/>
      </c>
      <c r="R478" s="38">
        <f>IF(M478=1,IF(G478&gt;0,R477+1,0),R477)</f>
        <v>0</v>
      </c>
      <c r="S478" s="38">
        <f>IF(M478=1,IF(G478&lt;0,S477+1,0),S477)</f>
        <v>0</v>
      </c>
      <c r="T478" s="36" t="str">
        <f>IF(M478&lt;&gt;1,"",IF(R477&gt;=3,"前面连赢 3 笔以上","前面连赢 "&amp;R477&amp;" 笔"))</f>
        <v/>
      </c>
      <c r="U478" s="40" t="str">
        <f>IF(AND(M478=1,ISNUMBER(H478)),H478-G478,"")</f>
        <v/>
      </c>
      <c r="V478" s="41" t="e">
        <f>IF(M478=1,O478,NA())</f>
        <v>#N/A</v>
      </c>
      <c r="W478" s="41" t="e">
        <f>IF(M478=1,-Q478,NA())</f>
        <v>#N/A</v>
      </c>
    </row>
    <row r="479">
      <c r="A479" s="17" t="n"/>
      <c r="B479" s="23" t="n"/>
      <c r="C479" s="25" t="n"/>
      <c r="D479" s="25" t="n"/>
      <c r="E479" s="25" t="n"/>
      <c r="F479" s="25" t="n"/>
      <c r="G479" s="35" t="n"/>
      <c r="H479" s="35" t="n"/>
      <c r="I479" s="25" t="n"/>
      <c r="J479" s="25" t="n"/>
      <c r="K479" s="36" t="str">
        <f>IF(ISNUMBER(B479),"周"&amp;CHOOSE(WEEKDAY(B479,2),"一","二","三","四","五","六","日"),"")</f>
        <v/>
      </c>
      <c r="L479" s="37" t="str">
        <f>IF(ISNUMBER(B479),DATE(YEAR(B479),MONTH(B479),1),"")</f>
        <v/>
      </c>
      <c r="M479" s="38">
        <f>IF(AND(ISNUMBER(B479),ISNUMBER(G479)),IF(AND(OR(NOT(ISNUMBER('看板'!$C$4)),B479&gt;='看板'!$C$4),OR(NOT(ISNUMBER('看板'!$E$4)),B479&lt;='看板'!$E$4),OR('看板'!$C$5="",C479='看板'!$C$5),OR('看板'!$E$5="",D479='看板'!$E$5)),1,0),0)</f>
        <v>0</v>
      </c>
      <c r="N479" s="38" t="str">
        <f>IF(M479=1,COUNTIF(M$5:M479,1),"")</f>
        <v/>
      </c>
      <c r="O479" s="39" t="str">
        <f>IF(M479=1,SUMIF(M$5:M479,1,G$5:G479),"")</f>
        <v/>
      </c>
      <c r="P479" s="39" t="str">
        <f>IF(M479=1,MAX(0,MAX(O$5:O479)),"")</f>
        <v/>
      </c>
      <c r="Q479" s="40" t="str">
        <f>IF(M479=1,P479-O479,"")</f>
        <v/>
      </c>
      <c r="R479" s="38">
        <f>IF(M479=1,IF(G479&gt;0,R478+1,0),R478)</f>
        <v>0</v>
      </c>
      <c r="S479" s="38">
        <f>IF(M479=1,IF(G479&lt;0,S478+1,0),S478)</f>
        <v>0</v>
      </c>
      <c r="T479" s="36" t="str">
        <f>IF(M479&lt;&gt;1,"",IF(R478&gt;=3,"前面连赢 3 笔以上","前面连赢 "&amp;R478&amp;" 笔"))</f>
        <v/>
      </c>
      <c r="U479" s="40" t="str">
        <f>IF(AND(M479=1,ISNUMBER(H479)),H479-G479,"")</f>
        <v/>
      </c>
      <c r="V479" s="41" t="e">
        <f>IF(M479=1,O479,NA())</f>
        <v>#N/A</v>
      </c>
      <c r="W479" s="41" t="e">
        <f>IF(M479=1,-Q479,NA())</f>
        <v>#N/A</v>
      </c>
    </row>
    <row r="480">
      <c r="A480" s="17" t="n"/>
      <c r="B480" s="23" t="n"/>
      <c r="C480" s="25" t="n"/>
      <c r="D480" s="25" t="n"/>
      <c r="E480" s="25" t="n"/>
      <c r="F480" s="25" t="n"/>
      <c r="G480" s="35" t="n"/>
      <c r="H480" s="35" t="n"/>
      <c r="I480" s="25" t="n"/>
      <c r="J480" s="25" t="n"/>
      <c r="K480" s="36" t="str">
        <f>IF(ISNUMBER(B480),"周"&amp;CHOOSE(WEEKDAY(B480,2),"一","二","三","四","五","六","日"),"")</f>
        <v/>
      </c>
      <c r="L480" s="37" t="str">
        <f>IF(ISNUMBER(B480),DATE(YEAR(B480),MONTH(B480),1),"")</f>
        <v/>
      </c>
      <c r="M480" s="38">
        <f>IF(AND(ISNUMBER(B480),ISNUMBER(G480)),IF(AND(OR(NOT(ISNUMBER('看板'!$C$4)),B480&gt;='看板'!$C$4),OR(NOT(ISNUMBER('看板'!$E$4)),B480&lt;='看板'!$E$4),OR('看板'!$C$5="",C480='看板'!$C$5),OR('看板'!$E$5="",D480='看板'!$E$5)),1,0),0)</f>
        <v>0</v>
      </c>
      <c r="N480" s="38" t="str">
        <f>IF(M480=1,COUNTIF(M$5:M480,1),"")</f>
        <v/>
      </c>
      <c r="O480" s="39" t="str">
        <f>IF(M480=1,SUMIF(M$5:M480,1,G$5:G480),"")</f>
        <v/>
      </c>
      <c r="P480" s="39" t="str">
        <f>IF(M480=1,MAX(0,MAX(O$5:O480)),"")</f>
        <v/>
      </c>
      <c r="Q480" s="40" t="str">
        <f>IF(M480=1,P480-O480,"")</f>
        <v/>
      </c>
      <c r="R480" s="38">
        <f>IF(M480=1,IF(G480&gt;0,R479+1,0),R479)</f>
        <v>0</v>
      </c>
      <c r="S480" s="38">
        <f>IF(M480=1,IF(G480&lt;0,S479+1,0),S479)</f>
        <v>0</v>
      </c>
      <c r="T480" s="36" t="str">
        <f>IF(M480&lt;&gt;1,"",IF(R479&gt;=3,"前面连赢 3 笔以上","前面连赢 "&amp;R479&amp;" 笔"))</f>
        <v/>
      </c>
      <c r="U480" s="40" t="str">
        <f>IF(AND(M480=1,ISNUMBER(H480)),H480-G480,"")</f>
        <v/>
      </c>
      <c r="V480" s="41" t="e">
        <f>IF(M480=1,O480,NA())</f>
        <v>#N/A</v>
      </c>
      <c r="W480" s="41" t="e">
        <f>IF(M480=1,-Q480,NA())</f>
        <v>#N/A</v>
      </c>
    </row>
    <row r="481">
      <c r="A481" s="17" t="n"/>
      <c r="B481" s="23" t="n"/>
      <c r="C481" s="25" t="n"/>
      <c r="D481" s="25" t="n"/>
      <c r="E481" s="25" t="n"/>
      <c r="F481" s="25" t="n"/>
      <c r="G481" s="35" t="n"/>
      <c r="H481" s="35" t="n"/>
      <c r="I481" s="25" t="n"/>
      <c r="J481" s="25" t="n"/>
      <c r="K481" s="36" t="str">
        <f>IF(ISNUMBER(B481),"周"&amp;CHOOSE(WEEKDAY(B481,2),"一","二","三","四","五","六","日"),"")</f>
        <v/>
      </c>
      <c r="L481" s="37" t="str">
        <f>IF(ISNUMBER(B481),DATE(YEAR(B481),MONTH(B481),1),"")</f>
        <v/>
      </c>
      <c r="M481" s="38">
        <f>IF(AND(ISNUMBER(B481),ISNUMBER(G481)),IF(AND(OR(NOT(ISNUMBER('看板'!$C$4)),B481&gt;='看板'!$C$4),OR(NOT(ISNUMBER('看板'!$E$4)),B481&lt;='看板'!$E$4),OR('看板'!$C$5="",C481='看板'!$C$5),OR('看板'!$E$5="",D481='看板'!$E$5)),1,0),0)</f>
        <v>0</v>
      </c>
      <c r="N481" s="38" t="str">
        <f>IF(M481=1,COUNTIF(M$5:M481,1),"")</f>
        <v/>
      </c>
      <c r="O481" s="39" t="str">
        <f>IF(M481=1,SUMIF(M$5:M481,1,G$5:G481),"")</f>
        <v/>
      </c>
      <c r="P481" s="39" t="str">
        <f>IF(M481=1,MAX(0,MAX(O$5:O481)),"")</f>
        <v/>
      </c>
      <c r="Q481" s="40" t="str">
        <f>IF(M481=1,P481-O481,"")</f>
        <v/>
      </c>
      <c r="R481" s="38">
        <f>IF(M481=1,IF(G481&gt;0,R480+1,0),R480)</f>
        <v>0</v>
      </c>
      <c r="S481" s="38">
        <f>IF(M481=1,IF(G481&lt;0,S480+1,0),S480)</f>
        <v>0</v>
      </c>
      <c r="T481" s="36" t="str">
        <f>IF(M481&lt;&gt;1,"",IF(R480&gt;=3,"前面连赢 3 笔以上","前面连赢 "&amp;R480&amp;" 笔"))</f>
        <v/>
      </c>
      <c r="U481" s="40" t="str">
        <f>IF(AND(M481=1,ISNUMBER(H481)),H481-G481,"")</f>
        <v/>
      </c>
      <c r="V481" s="41" t="e">
        <f>IF(M481=1,O481,NA())</f>
        <v>#N/A</v>
      </c>
      <c r="W481" s="41" t="e">
        <f>IF(M481=1,-Q481,NA())</f>
        <v>#N/A</v>
      </c>
    </row>
    <row r="482">
      <c r="A482" s="17" t="n"/>
      <c r="B482" s="23" t="n"/>
      <c r="C482" s="25" t="n"/>
      <c r="D482" s="25" t="n"/>
      <c r="E482" s="25" t="n"/>
      <c r="F482" s="25" t="n"/>
      <c r="G482" s="35" t="n"/>
      <c r="H482" s="35" t="n"/>
      <c r="I482" s="25" t="n"/>
      <c r="J482" s="25" t="n"/>
      <c r="K482" s="36" t="str">
        <f>IF(ISNUMBER(B482),"周"&amp;CHOOSE(WEEKDAY(B482,2),"一","二","三","四","五","六","日"),"")</f>
        <v/>
      </c>
      <c r="L482" s="37" t="str">
        <f>IF(ISNUMBER(B482),DATE(YEAR(B482),MONTH(B482),1),"")</f>
        <v/>
      </c>
      <c r="M482" s="38">
        <f>IF(AND(ISNUMBER(B482),ISNUMBER(G482)),IF(AND(OR(NOT(ISNUMBER('看板'!$C$4)),B482&gt;='看板'!$C$4),OR(NOT(ISNUMBER('看板'!$E$4)),B482&lt;='看板'!$E$4),OR('看板'!$C$5="",C482='看板'!$C$5),OR('看板'!$E$5="",D482='看板'!$E$5)),1,0),0)</f>
        <v>0</v>
      </c>
      <c r="N482" s="38" t="str">
        <f>IF(M482=1,COUNTIF(M$5:M482,1),"")</f>
        <v/>
      </c>
      <c r="O482" s="39" t="str">
        <f>IF(M482=1,SUMIF(M$5:M482,1,G$5:G482),"")</f>
        <v/>
      </c>
      <c r="P482" s="39" t="str">
        <f>IF(M482=1,MAX(0,MAX(O$5:O482)),"")</f>
        <v/>
      </c>
      <c r="Q482" s="40" t="str">
        <f>IF(M482=1,P482-O482,"")</f>
        <v/>
      </c>
      <c r="R482" s="38">
        <f>IF(M482=1,IF(G482&gt;0,R481+1,0),R481)</f>
        <v>0</v>
      </c>
      <c r="S482" s="38">
        <f>IF(M482=1,IF(G482&lt;0,S481+1,0),S481)</f>
        <v>0</v>
      </c>
      <c r="T482" s="36" t="str">
        <f>IF(M482&lt;&gt;1,"",IF(R481&gt;=3,"前面连赢 3 笔以上","前面连赢 "&amp;R481&amp;" 笔"))</f>
        <v/>
      </c>
      <c r="U482" s="40" t="str">
        <f>IF(AND(M482=1,ISNUMBER(H482)),H482-G482,"")</f>
        <v/>
      </c>
      <c r="V482" s="41" t="e">
        <f>IF(M482=1,O482,NA())</f>
        <v>#N/A</v>
      </c>
      <c r="W482" s="41" t="e">
        <f>IF(M482=1,-Q482,NA())</f>
        <v>#N/A</v>
      </c>
    </row>
    <row r="483">
      <c r="A483" s="17" t="n"/>
      <c r="B483" s="23" t="n"/>
      <c r="C483" s="25" t="n"/>
      <c r="D483" s="25" t="n"/>
      <c r="E483" s="25" t="n"/>
      <c r="F483" s="25" t="n"/>
      <c r="G483" s="35" t="n"/>
      <c r="H483" s="35" t="n"/>
      <c r="I483" s="25" t="n"/>
      <c r="J483" s="25" t="n"/>
      <c r="K483" s="36" t="str">
        <f>IF(ISNUMBER(B483),"周"&amp;CHOOSE(WEEKDAY(B483,2),"一","二","三","四","五","六","日"),"")</f>
        <v/>
      </c>
      <c r="L483" s="37" t="str">
        <f>IF(ISNUMBER(B483),DATE(YEAR(B483),MONTH(B483),1),"")</f>
        <v/>
      </c>
      <c r="M483" s="38">
        <f>IF(AND(ISNUMBER(B483),ISNUMBER(G483)),IF(AND(OR(NOT(ISNUMBER('看板'!$C$4)),B483&gt;='看板'!$C$4),OR(NOT(ISNUMBER('看板'!$E$4)),B483&lt;='看板'!$E$4),OR('看板'!$C$5="",C483='看板'!$C$5),OR('看板'!$E$5="",D483='看板'!$E$5)),1,0),0)</f>
        <v>0</v>
      </c>
      <c r="N483" s="38" t="str">
        <f>IF(M483=1,COUNTIF(M$5:M483,1),"")</f>
        <v/>
      </c>
      <c r="O483" s="39" t="str">
        <f>IF(M483=1,SUMIF(M$5:M483,1,G$5:G483),"")</f>
        <v/>
      </c>
      <c r="P483" s="39" t="str">
        <f>IF(M483=1,MAX(0,MAX(O$5:O483)),"")</f>
        <v/>
      </c>
      <c r="Q483" s="40" t="str">
        <f>IF(M483=1,P483-O483,"")</f>
        <v/>
      </c>
      <c r="R483" s="38">
        <f>IF(M483=1,IF(G483&gt;0,R482+1,0),R482)</f>
        <v>0</v>
      </c>
      <c r="S483" s="38">
        <f>IF(M483=1,IF(G483&lt;0,S482+1,0),S482)</f>
        <v>0</v>
      </c>
      <c r="T483" s="36" t="str">
        <f>IF(M483&lt;&gt;1,"",IF(R482&gt;=3,"前面连赢 3 笔以上","前面连赢 "&amp;R482&amp;" 笔"))</f>
        <v/>
      </c>
      <c r="U483" s="40" t="str">
        <f>IF(AND(M483=1,ISNUMBER(H483)),H483-G483,"")</f>
        <v/>
      </c>
      <c r="V483" s="41" t="e">
        <f>IF(M483=1,O483,NA())</f>
        <v>#N/A</v>
      </c>
      <c r="W483" s="41" t="e">
        <f>IF(M483=1,-Q483,NA())</f>
        <v>#N/A</v>
      </c>
    </row>
    <row r="484">
      <c r="A484" s="17" t="n"/>
      <c r="B484" s="23" t="n"/>
      <c r="C484" s="25" t="n"/>
      <c r="D484" s="25" t="n"/>
      <c r="E484" s="25" t="n"/>
      <c r="F484" s="25" t="n"/>
      <c r="G484" s="35" t="n"/>
      <c r="H484" s="35" t="n"/>
      <c r="I484" s="25" t="n"/>
      <c r="J484" s="25" t="n"/>
      <c r="K484" s="36" t="str">
        <f>IF(ISNUMBER(B484),"周"&amp;CHOOSE(WEEKDAY(B484,2),"一","二","三","四","五","六","日"),"")</f>
        <v/>
      </c>
      <c r="L484" s="37" t="str">
        <f>IF(ISNUMBER(B484),DATE(YEAR(B484),MONTH(B484),1),"")</f>
        <v/>
      </c>
      <c r="M484" s="38">
        <f>IF(AND(ISNUMBER(B484),ISNUMBER(G484)),IF(AND(OR(NOT(ISNUMBER('看板'!$C$4)),B484&gt;='看板'!$C$4),OR(NOT(ISNUMBER('看板'!$E$4)),B484&lt;='看板'!$E$4),OR('看板'!$C$5="",C484='看板'!$C$5),OR('看板'!$E$5="",D484='看板'!$E$5)),1,0),0)</f>
        <v>0</v>
      </c>
      <c r="N484" s="38" t="str">
        <f>IF(M484=1,COUNTIF(M$5:M484,1),"")</f>
        <v/>
      </c>
      <c r="O484" s="39" t="str">
        <f>IF(M484=1,SUMIF(M$5:M484,1,G$5:G484),"")</f>
        <v/>
      </c>
      <c r="P484" s="39" t="str">
        <f>IF(M484=1,MAX(0,MAX(O$5:O484)),"")</f>
        <v/>
      </c>
      <c r="Q484" s="40" t="str">
        <f>IF(M484=1,P484-O484,"")</f>
        <v/>
      </c>
      <c r="R484" s="38">
        <f>IF(M484=1,IF(G484&gt;0,R483+1,0),R483)</f>
        <v>0</v>
      </c>
      <c r="S484" s="38">
        <f>IF(M484=1,IF(G484&lt;0,S483+1,0),S483)</f>
        <v>0</v>
      </c>
      <c r="T484" s="36" t="str">
        <f>IF(M484&lt;&gt;1,"",IF(R483&gt;=3,"前面连赢 3 笔以上","前面连赢 "&amp;R483&amp;" 笔"))</f>
        <v/>
      </c>
      <c r="U484" s="40" t="str">
        <f>IF(AND(M484=1,ISNUMBER(H484)),H484-G484,"")</f>
        <v/>
      </c>
      <c r="V484" s="41" t="e">
        <f>IF(M484=1,O484,NA())</f>
        <v>#N/A</v>
      </c>
      <c r="W484" s="41" t="e">
        <f>IF(M484=1,-Q484,NA())</f>
        <v>#N/A</v>
      </c>
    </row>
    <row r="485">
      <c r="A485" s="17" t="n"/>
      <c r="B485" s="23" t="n"/>
      <c r="C485" s="25" t="n"/>
      <c r="D485" s="25" t="n"/>
      <c r="E485" s="25" t="n"/>
      <c r="F485" s="25" t="n"/>
      <c r="G485" s="35" t="n"/>
      <c r="H485" s="35" t="n"/>
      <c r="I485" s="25" t="n"/>
      <c r="J485" s="25" t="n"/>
      <c r="K485" s="36" t="str">
        <f>IF(ISNUMBER(B485),"周"&amp;CHOOSE(WEEKDAY(B485,2),"一","二","三","四","五","六","日"),"")</f>
        <v/>
      </c>
      <c r="L485" s="37" t="str">
        <f>IF(ISNUMBER(B485),DATE(YEAR(B485),MONTH(B485),1),"")</f>
        <v/>
      </c>
      <c r="M485" s="38">
        <f>IF(AND(ISNUMBER(B485),ISNUMBER(G485)),IF(AND(OR(NOT(ISNUMBER('看板'!$C$4)),B485&gt;='看板'!$C$4),OR(NOT(ISNUMBER('看板'!$E$4)),B485&lt;='看板'!$E$4),OR('看板'!$C$5="",C485='看板'!$C$5),OR('看板'!$E$5="",D485='看板'!$E$5)),1,0),0)</f>
        <v>0</v>
      </c>
      <c r="N485" s="38" t="str">
        <f>IF(M485=1,COUNTIF(M$5:M485,1),"")</f>
        <v/>
      </c>
      <c r="O485" s="39" t="str">
        <f>IF(M485=1,SUMIF(M$5:M485,1,G$5:G485),"")</f>
        <v/>
      </c>
      <c r="P485" s="39" t="str">
        <f>IF(M485=1,MAX(0,MAX(O$5:O485)),"")</f>
        <v/>
      </c>
      <c r="Q485" s="40" t="str">
        <f>IF(M485=1,P485-O485,"")</f>
        <v/>
      </c>
      <c r="R485" s="38">
        <f>IF(M485=1,IF(G485&gt;0,R484+1,0),R484)</f>
        <v>0</v>
      </c>
      <c r="S485" s="38">
        <f>IF(M485=1,IF(G485&lt;0,S484+1,0),S484)</f>
        <v>0</v>
      </c>
      <c r="T485" s="36" t="str">
        <f>IF(M485&lt;&gt;1,"",IF(R484&gt;=3,"前面连赢 3 笔以上","前面连赢 "&amp;R484&amp;" 笔"))</f>
        <v/>
      </c>
      <c r="U485" s="40" t="str">
        <f>IF(AND(M485=1,ISNUMBER(H485)),H485-G485,"")</f>
        <v/>
      </c>
      <c r="V485" s="41" t="e">
        <f>IF(M485=1,O485,NA())</f>
        <v>#N/A</v>
      </c>
      <c r="W485" s="41" t="e">
        <f>IF(M485=1,-Q485,NA())</f>
        <v>#N/A</v>
      </c>
    </row>
    <row r="486">
      <c r="A486" s="17" t="n"/>
      <c r="B486" s="23" t="n"/>
      <c r="C486" s="25" t="n"/>
      <c r="D486" s="25" t="n"/>
      <c r="E486" s="25" t="n"/>
      <c r="F486" s="25" t="n"/>
      <c r="G486" s="35" t="n"/>
      <c r="H486" s="35" t="n"/>
      <c r="I486" s="25" t="n"/>
      <c r="J486" s="25" t="n"/>
      <c r="K486" s="36" t="str">
        <f>IF(ISNUMBER(B486),"周"&amp;CHOOSE(WEEKDAY(B486,2),"一","二","三","四","五","六","日"),"")</f>
        <v/>
      </c>
      <c r="L486" s="37" t="str">
        <f>IF(ISNUMBER(B486),DATE(YEAR(B486),MONTH(B486),1),"")</f>
        <v/>
      </c>
      <c r="M486" s="38">
        <f>IF(AND(ISNUMBER(B486),ISNUMBER(G486)),IF(AND(OR(NOT(ISNUMBER('看板'!$C$4)),B486&gt;='看板'!$C$4),OR(NOT(ISNUMBER('看板'!$E$4)),B486&lt;='看板'!$E$4),OR('看板'!$C$5="",C486='看板'!$C$5),OR('看板'!$E$5="",D486='看板'!$E$5)),1,0),0)</f>
        <v>0</v>
      </c>
      <c r="N486" s="38" t="str">
        <f>IF(M486=1,COUNTIF(M$5:M486,1),"")</f>
        <v/>
      </c>
      <c r="O486" s="39" t="str">
        <f>IF(M486=1,SUMIF(M$5:M486,1,G$5:G486),"")</f>
        <v/>
      </c>
      <c r="P486" s="39" t="str">
        <f>IF(M486=1,MAX(0,MAX(O$5:O486)),"")</f>
        <v/>
      </c>
      <c r="Q486" s="40" t="str">
        <f>IF(M486=1,P486-O486,"")</f>
        <v/>
      </c>
      <c r="R486" s="38">
        <f>IF(M486=1,IF(G486&gt;0,R485+1,0),R485)</f>
        <v>0</v>
      </c>
      <c r="S486" s="38">
        <f>IF(M486=1,IF(G486&lt;0,S485+1,0),S485)</f>
        <v>0</v>
      </c>
      <c r="T486" s="36" t="str">
        <f>IF(M486&lt;&gt;1,"",IF(R485&gt;=3,"前面连赢 3 笔以上","前面连赢 "&amp;R485&amp;" 笔"))</f>
        <v/>
      </c>
      <c r="U486" s="40" t="str">
        <f>IF(AND(M486=1,ISNUMBER(H486)),H486-G486,"")</f>
        <v/>
      </c>
      <c r="V486" s="41" t="e">
        <f>IF(M486=1,O486,NA())</f>
        <v>#N/A</v>
      </c>
      <c r="W486" s="41" t="e">
        <f>IF(M486=1,-Q486,NA())</f>
        <v>#N/A</v>
      </c>
    </row>
    <row r="487">
      <c r="A487" s="17" t="n"/>
      <c r="B487" s="23" t="n"/>
      <c r="C487" s="25" t="n"/>
      <c r="D487" s="25" t="n"/>
      <c r="E487" s="25" t="n"/>
      <c r="F487" s="25" t="n"/>
      <c r="G487" s="35" t="n"/>
      <c r="H487" s="35" t="n"/>
      <c r="I487" s="25" t="n"/>
      <c r="J487" s="25" t="n"/>
      <c r="K487" s="36" t="str">
        <f>IF(ISNUMBER(B487),"周"&amp;CHOOSE(WEEKDAY(B487,2),"一","二","三","四","五","六","日"),"")</f>
        <v/>
      </c>
      <c r="L487" s="37" t="str">
        <f>IF(ISNUMBER(B487),DATE(YEAR(B487),MONTH(B487),1),"")</f>
        <v/>
      </c>
      <c r="M487" s="38">
        <f>IF(AND(ISNUMBER(B487),ISNUMBER(G487)),IF(AND(OR(NOT(ISNUMBER('看板'!$C$4)),B487&gt;='看板'!$C$4),OR(NOT(ISNUMBER('看板'!$E$4)),B487&lt;='看板'!$E$4),OR('看板'!$C$5="",C487='看板'!$C$5),OR('看板'!$E$5="",D487='看板'!$E$5)),1,0),0)</f>
        <v>0</v>
      </c>
      <c r="N487" s="38" t="str">
        <f>IF(M487=1,COUNTIF(M$5:M487,1),"")</f>
        <v/>
      </c>
      <c r="O487" s="39" t="str">
        <f>IF(M487=1,SUMIF(M$5:M487,1,G$5:G487),"")</f>
        <v/>
      </c>
      <c r="P487" s="39" t="str">
        <f>IF(M487=1,MAX(0,MAX(O$5:O487)),"")</f>
        <v/>
      </c>
      <c r="Q487" s="40" t="str">
        <f>IF(M487=1,P487-O487,"")</f>
        <v/>
      </c>
      <c r="R487" s="38">
        <f>IF(M487=1,IF(G487&gt;0,R486+1,0),R486)</f>
        <v>0</v>
      </c>
      <c r="S487" s="38">
        <f>IF(M487=1,IF(G487&lt;0,S486+1,0),S486)</f>
        <v>0</v>
      </c>
      <c r="T487" s="36" t="str">
        <f>IF(M487&lt;&gt;1,"",IF(R486&gt;=3,"前面连赢 3 笔以上","前面连赢 "&amp;R486&amp;" 笔"))</f>
        <v/>
      </c>
      <c r="U487" s="40" t="str">
        <f>IF(AND(M487=1,ISNUMBER(H487)),H487-G487,"")</f>
        <v/>
      </c>
      <c r="V487" s="41" t="e">
        <f>IF(M487=1,O487,NA())</f>
        <v>#N/A</v>
      </c>
      <c r="W487" s="41" t="e">
        <f>IF(M487=1,-Q487,NA())</f>
        <v>#N/A</v>
      </c>
    </row>
    <row r="488">
      <c r="A488" s="17" t="n"/>
      <c r="B488" s="23" t="n"/>
      <c r="C488" s="25" t="n"/>
      <c r="D488" s="25" t="n"/>
      <c r="E488" s="25" t="n"/>
      <c r="F488" s="25" t="n"/>
      <c r="G488" s="35" t="n"/>
      <c r="H488" s="35" t="n"/>
      <c r="I488" s="25" t="n"/>
      <c r="J488" s="25" t="n"/>
      <c r="K488" s="36" t="str">
        <f>IF(ISNUMBER(B488),"周"&amp;CHOOSE(WEEKDAY(B488,2),"一","二","三","四","五","六","日"),"")</f>
        <v/>
      </c>
      <c r="L488" s="37" t="str">
        <f>IF(ISNUMBER(B488),DATE(YEAR(B488),MONTH(B488),1),"")</f>
        <v/>
      </c>
      <c r="M488" s="38">
        <f>IF(AND(ISNUMBER(B488),ISNUMBER(G488)),IF(AND(OR(NOT(ISNUMBER('看板'!$C$4)),B488&gt;='看板'!$C$4),OR(NOT(ISNUMBER('看板'!$E$4)),B488&lt;='看板'!$E$4),OR('看板'!$C$5="",C488='看板'!$C$5),OR('看板'!$E$5="",D488='看板'!$E$5)),1,0),0)</f>
        <v>0</v>
      </c>
      <c r="N488" s="38" t="str">
        <f>IF(M488=1,COUNTIF(M$5:M488,1),"")</f>
        <v/>
      </c>
      <c r="O488" s="39" t="str">
        <f>IF(M488=1,SUMIF(M$5:M488,1,G$5:G488),"")</f>
        <v/>
      </c>
      <c r="P488" s="39" t="str">
        <f>IF(M488=1,MAX(0,MAX(O$5:O488)),"")</f>
        <v/>
      </c>
      <c r="Q488" s="40" t="str">
        <f>IF(M488=1,P488-O488,"")</f>
        <v/>
      </c>
      <c r="R488" s="38">
        <f>IF(M488=1,IF(G488&gt;0,R487+1,0),R487)</f>
        <v>0</v>
      </c>
      <c r="S488" s="38">
        <f>IF(M488=1,IF(G488&lt;0,S487+1,0),S487)</f>
        <v>0</v>
      </c>
      <c r="T488" s="36" t="str">
        <f>IF(M488&lt;&gt;1,"",IF(R487&gt;=3,"前面连赢 3 笔以上","前面连赢 "&amp;R487&amp;" 笔"))</f>
        <v/>
      </c>
      <c r="U488" s="40" t="str">
        <f>IF(AND(M488=1,ISNUMBER(H488)),H488-G488,"")</f>
        <v/>
      </c>
      <c r="V488" s="41" t="e">
        <f>IF(M488=1,O488,NA())</f>
        <v>#N/A</v>
      </c>
      <c r="W488" s="41" t="e">
        <f>IF(M488=1,-Q488,NA())</f>
        <v>#N/A</v>
      </c>
    </row>
    <row r="489">
      <c r="A489" s="17" t="n"/>
      <c r="B489" s="23" t="n"/>
      <c r="C489" s="25" t="n"/>
      <c r="D489" s="25" t="n"/>
      <c r="E489" s="25" t="n"/>
      <c r="F489" s="25" t="n"/>
      <c r="G489" s="35" t="n"/>
      <c r="H489" s="35" t="n"/>
      <c r="I489" s="25" t="n"/>
      <c r="J489" s="25" t="n"/>
      <c r="K489" s="36" t="str">
        <f>IF(ISNUMBER(B489),"周"&amp;CHOOSE(WEEKDAY(B489,2),"一","二","三","四","五","六","日"),"")</f>
        <v/>
      </c>
      <c r="L489" s="37" t="str">
        <f>IF(ISNUMBER(B489),DATE(YEAR(B489),MONTH(B489),1),"")</f>
        <v/>
      </c>
      <c r="M489" s="38">
        <f>IF(AND(ISNUMBER(B489),ISNUMBER(G489)),IF(AND(OR(NOT(ISNUMBER('看板'!$C$4)),B489&gt;='看板'!$C$4),OR(NOT(ISNUMBER('看板'!$E$4)),B489&lt;='看板'!$E$4),OR('看板'!$C$5="",C489='看板'!$C$5),OR('看板'!$E$5="",D489='看板'!$E$5)),1,0),0)</f>
        <v>0</v>
      </c>
      <c r="N489" s="38" t="str">
        <f>IF(M489=1,COUNTIF(M$5:M489,1),"")</f>
        <v/>
      </c>
      <c r="O489" s="39" t="str">
        <f>IF(M489=1,SUMIF(M$5:M489,1,G$5:G489),"")</f>
        <v/>
      </c>
      <c r="P489" s="39" t="str">
        <f>IF(M489=1,MAX(0,MAX(O$5:O489)),"")</f>
        <v/>
      </c>
      <c r="Q489" s="40" t="str">
        <f>IF(M489=1,P489-O489,"")</f>
        <v/>
      </c>
      <c r="R489" s="38">
        <f>IF(M489=1,IF(G489&gt;0,R488+1,0),R488)</f>
        <v>0</v>
      </c>
      <c r="S489" s="38">
        <f>IF(M489=1,IF(G489&lt;0,S488+1,0),S488)</f>
        <v>0</v>
      </c>
      <c r="T489" s="36" t="str">
        <f>IF(M489&lt;&gt;1,"",IF(R488&gt;=3,"前面连赢 3 笔以上","前面连赢 "&amp;R488&amp;" 笔"))</f>
        <v/>
      </c>
      <c r="U489" s="40" t="str">
        <f>IF(AND(M489=1,ISNUMBER(H489)),H489-G489,"")</f>
        <v/>
      </c>
      <c r="V489" s="41" t="e">
        <f>IF(M489=1,O489,NA())</f>
        <v>#N/A</v>
      </c>
      <c r="W489" s="41" t="e">
        <f>IF(M489=1,-Q489,NA())</f>
        <v>#N/A</v>
      </c>
    </row>
    <row r="490">
      <c r="A490" s="17" t="n"/>
      <c r="B490" s="23" t="n"/>
      <c r="C490" s="25" t="n"/>
      <c r="D490" s="25" t="n"/>
      <c r="E490" s="25" t="n"/>
      <c r="F490" s="25" t="n"/>
      <c r="G490" s="35" t="n"/>
      <c r="H490" s="35" t="n"/>
      <c r="I490" s="25" t="n"/>
      <c r="J490" s="25" t="n"/>
      <c r="K490" s="36" t="str">
        <f>IF(ISNUMBER(B490),"周"&amp;CHOOSE(WEEKDAY(B490,2),"一","二","三","四","五","六","日"),"")</f>
        <v/>
      </c>
      <c r="L490" s="37" t="str">
        <f>IF(ISNUMBER(B490),DATE(YEAR(B490),MONTH(B490),1),"")</f>
        <v/>
      </c>
      <c r="M490" s="38">
        <f>IF(AND(ISNUMBER(B490),ISNUMBER(G490)),IF(AND(OR(NOT(ISNUMBER('看板'!$C$4)),B490&gt;='看板'!$C$4),OR(NOT(ISNUMBER('看板'!$E$4)),B490&lt;='看板'!$E$4),OR('看板'!$C$5="",C490='看板'!$C$5),OR('看板'!$E$5="",D490='看板'!$E$5)),1,0),0)</f>
        <v>0</v>
      </c>
      <c r="N490" s="38" t="str">
        <f>IF(M490=1,COUNTIF(M$5:M490,1),"")</f>
        <v/>
      </c>
      <c r="O490" s="39" t="str">
        <f>IF(M490=1,SUMIF(M$5:M490,1,G$5:G490),"")</f>
        <v/>
      </c>
      <c r="P490" s="39" t="str">
        <f>IF(M490=1,MAX(0,MAX(O$5:O490)),"")</f>
        <v/>
      </c>
      <c r="Q490" s="40" t="str">
        <f>IF(M490=1,P490-O490,"")</f>
        <v/>
      </c>
      <c r="R490" s="38">
        <f>IF(M490=1,IF(G490&gt;0,R489+1,0),R489)</f>
        <v>0</v>
      </c>
      <c r="S490" s="38">
        <f>IF(M490=1,IF(G490&lt;0,S489+1,0),S489)</f>
        <v>0</v>
      </c>
      <c r="T490" s="36" t="str">
        <f>IF(M490&lt;&gt;1,"",IF(R489&gt;=3,"前面连赢 3 笔以上","前面连赢 "&amp;R489&amp;" 笔"))</f>
        <v/>
      </c>
      <c r="U490" s="40" t="str">
        <f>IF(AND(M490=1,ISNUMBER(H490)),H490-G490,"")</f>
        <v/>
      </c>
      <c r="V490" s="41" t="e">
        <f>IF(M490=1,O490,NA())</f>
        <v>#N/A</v>
      </c>
      <c r="W490" s="41" t="e">
        <f>IF(M490=1,-Q490,NA())</f>
        <v>#N/A</v>
      </c>
    </row>
    <row r="491">
      <c r="A491" s="17" t="n"/>
      <c r="B491" s="23" t="n"/>
      <c r="C491" s="25" t="n"/>
      <c r="D491" s="25" t="n"/>
      <c r="E491" s="25" t="n"/>
      <c r="F491" s="25" t="n"/>
      <c r="G491" s="35" t="n"/>
      <c r="H491" s="35" t="n"/>
      <c r="I491" s="25" t="n"/>
      <c r="J491" s="25" t="n"/>
      <c r="K491" s="36" t="str">
        <f>IF(ISNUMBER(B491),"周"&amp;CHOOSE(WEEKDAY(B491,2),"一","二","三","四","五","六","日"),"")</f>
        <v/>
      </c>
      <c r="L491" s="37" t="str">
        <f>IF(ISNUMBER(B491),DATE(YEAR(B491),MONTH(B491),1),"")</f>
        <v/>
      </c>
      <c r="M491" s="38">
        <f>IF(AND(ISNUMBER(B491),ISNUMBER(G491)),IF(AND(OR(NOT(ISNUMBER('看板'!$C$4)),B491&gt;='看板'!$C$4),OR(NOT(ISNUMBER('看板'!$E$4)),B491&lt;='看板'!$E$4),OR('看板'!$C$5="",C491='看板'!$C$5),OR('看板'!$E$5="",D491='看板'!$E$5)),1,0),0)</f>
        <v>0</v>
      </c>
      <c r="N491" s="38" t="str">
        <f>IF(M491=1,COUNTIF(M$5:M491,1),"")</f>
        <v/>
      </c>
      <c r="O491" s="39" t="str">
        <f>IF(M491=1,SUMIF(M$5:M491,1,G$5:G491),"")</f>
        <v/>
      </c>
      <c r="P491" s="39" t="str">
        <f>IF(M491=1,MAX(0,MAX(O$5:O491)),"")</f>
        <v/>
      </c>
      <c r="Q491" s="40" t="str">
        <f>IF(M491=1,P491-O491,"")</f>
        <v/>
      </c>
      <c r="R491" s="38">
        <f>IF(M491=1,IF(G491&gt;0,R490+1,0),R490)</f>
        <v>0</v>
      </c>
      <c r="S491" s="38">
        <f>IF(M491=1,IF(G491&lt;0,S490+1,0),S490)</f>
        <v>0</v>
      </c>
      <c r="T491" s="36" t="str">
        <f>IF(M491&lt;&gt;1,"",IF(R490&gt;=3,"前面连赢 3 笔以上","前面连赢 "&amp;R490&amp;" 笔"))</f>
        <v/>
      </c>
      <c r="U491" s="40" t="str">
        <f>IF(AND(M491=1,ISNUMBER(H491)),H491-G491,"")</f>
        <v/>
      </c>
      <c r="V491" s="41" t="e">
        <f>IF(M491=1,O491,NA())</f>
        <v>#N/A</v>
      </c>
      <c r="W491" s="41" t="e">
        <f>IF(M491=1,-Q491,NA())</f>
        <v>#N/A</v>
      </c>
    </row>
    <row r="492">
      <c r="A492" s="17" t="n"/>
      <c r="B492" s="23" t="n"/>
      <c r="C492" s="25" t="n"/>
      <c r="D492" s="25" t="n"/>
      <c r="E492" s="25" t="n"/>
      <c r="F492" s="25" t="n"/>
      <c r="G492" s="35" t="n"/>
      <c r="H492" s="35" t="n"/>
      <c r="I492" s="25" t="n"/>
      <c r="J492" s="25" t="n"/>
      <c r="K492" s="36" t="str">
        <f>IF(ISNUMBER(B492),"周"&amp;CHOOSE(WEEKDAY(B492,2),"一","二","三","四","五","六","日"),"")</f>
        <v/>
      </c>
      <c r="L492" s="37" t="str">
        <f>IF(ISNUMBER(B492),DATE(YEAR(B492),MONTH(B492),1),"")</f>
        <v/>
      </c>
      <c r="M492" s="38">
        <f>IF(AND(ISNUMBER(B492),ISNUMBER(G492)),IF(AND(OR(NOT(ISNUMBER('看板'!$C$4)),B492&gt;='看板'!$C$4),OR(NOT(ISNUMBER('看板'!$E$4)),B492&lt;='看板'!$E$4),OR('看板'!$C$5="",C492='看板'!$C$5),OR('看板'!$E$5="",D492='看板'!$E$5)),1,0),0)</f>
        <v>0</v>
      </c>
      <c r="N492" s="38" t="str">
        <f>IF(M492=1,COUNTIF(M$5:M492,1),"")</f>
        <v/>
      </c>
      <c r="O492" s="39" t="str">
        <f>IF(M492=1,SUMIF(M$5:M492,1,G$5:G492),"")</f>
        <v/>
      </c>
      <c r="P492" s="39" t="str">
        <f>IF(M492=1,MAX(0,MAX(O$5:O492)),"")</f>
        <v/>
      </c>
      <c r="Q492" s="40" t="str">
        <f>IF(M492=1,P492-O492,"")</f>
        <v/>
      </c>
      <c r="R492" s="38">
        <f>IF(M492=1,IF(G492&gt;0,R491+1,0),R491)</f>
        <v>0</v>
      </c>
      <c r="S492" s="38">
        <f>IF(M492=1,IF(G492&lt;0,S491+1,0),S491)</f>
        <v>0</v>
      </c>
      <c r="T492" s="36" t="str">
        <f>IF(M492&lt;&gt;1,"",IF(R491&gt;=3,"前面连赢 3 笔以上","前面连赢 "&amp;R491&amp;" 笔"))</f>
        <v/>
      </c>
      <c r="U492" s="40" t="str">
        <f>IF(AND(M492=1,ISNUMBER(H492)),H492-G492,"")</f>
        <v/>
      </c>
      <c r="V492" s="41" t="e">
        <f>IF(M492=1,O492,NA())</f>
        <v>#N/A</v>
      </c>
      <c r="W492" s="41" t="e">
        <f>IF(M492=1,-Q492,NA())</f>
        <v>#N/A</v>
      </c>
    </row>
    <row r="493">
      <c r="A493" s="17" t="n"/>
      <c r="B493" s="23" t="n"/>
      <c r="C493" s="25" t="n"/>
      <c r="D493" s="25" t="n"/>
      <c r="E493" s="25" t="n"/>
      <c r="F493" s="25" t="n"/>
      <c r="G493" s="35" t="n"/>
      <c r="H493" s="35" t="n"/>
      <c r="I493" s="25" t="n"/>
      <c r="J493" s="25" t="n"/>
      <c r="K493" s="36" t="str">
        <f>IF(ISNUMBER(B493),"周"&amp;CHOOSE(WEEKDAY(B493,2),"一","二","三","四","五","六","日"),"")</f>
        <v/>
      </c>
      <c r="L493" s="37" t="str">
        <f>IF(ISNUMBER(B493),DATE(YEAR(B493),MONTH(B493),1),"")</f>
        <v/>
      </c>
      <c r="M493" s="38">
        <f>IF(AND(ISNUMBER(B493),ISNUMBER(G493)),IF(AND(OR(NOT(ISNUMBER('看板'!$C$4)),B493&gt;='看板'!$C$4),OR(NOT(ISNUMBER('看板'!$E$4)),B493&lt;='看板'!$E$4),OR('看板'!$C$5="",C493='看板'!$C$5),OR('看板'!$E$5="",D493='看板'!$E$5)),1,0),0)</f>
        <v>0</v>
      </c>
      <c r="N493" s="38" t="str">
        <f>IF(M493=1,COUNTIF(M$5:M493,1),"")</f>
        <v/>
      </c>
      <c r="O493" s="39" t="str">
        <f>IF(M493=1,SUMIF(M$5:M493,1,G$5:G493),"")</f>
        <v/>
      </c>
      <c r="P493" s="39" t="str">
        <f>IF(M493=1,MAX(0,MAX(O$5:O493)),"")</f>
        <v/>
      </c>
      <c r="Q493" s="40" t="str">
        <f>IF(M493=1,P493-O493,"")</f>
        <v/>
      </c>
      <c r="R493" s="38">
        <f>IF(M493=1,IF(G493&gt;0,R492+1,0),R492)</f>
        <v>0</v>
      </c>
      <c r="S493" s="38">
        <f>IF(M493=1,IF(G493&lt;0,S492+1,0),S492)</f>
        <v>0</v>
      </c>
      <c r="T493" s="36" t="str">
        <f>IF(M493&lt;&gt;1,"",IF(R492&gt;=3,"前面连赢 3 笔以上","前面连赢 "&amp;R492&amp;" 笔"))</f>
        <v/>
      </c>
      <c r="U493" s="40" t="str">
        <f>IF(AND(M493=1,ISNUMBER(H493)),H493-G493,"")</f>
        <v/>
      </c>
      <c r="V493" s="41" t="e">
        <f>IF(M493=1,O493,NA())</f>
        <v>#N/A</v>
      </c>
      <c r="W493" s="41" t="e">
        <f>IF(M493=1,-Q493,NA())</f>
        <v>#N/A</v>
      </c>
    </row>
    <row r="494">
      <c r="A494" s="17" t="n"/>
      <c r="B494" s="23" t="n"/>
      <c r="C494" s="25" t="n"/>
      <c r="D494" s="25" t="n"/>
      <c r="E494" s="25" t="n"/>
      <c r="F494" s="25" t="n"/>
      <c r="G494" s="35" t="n"/>
      <c r="H494" s="35" t="n"/>
      <c r="I494" s="25" t="n"/>
      <c r="J494" s="25" t="n"/>
      <c r="K494" s="36" t="str">
        <f>IF(ISNUMBER(B494),"周"&amp;CHOOSE(WEEKDAY(B494,2),"一","二","三","四","五","六","日"),"")</f>
        <v/>
      </c>
      <c r="L494" s="37" t="str">
        <f>IF(ISNUMBER(B494),DATE(YEAR(B494),MONTH(B494),1),"")</f>
        <v/>
      </c>
      <c r="M494" s="38">
        <f>IF(AND(ISNUMBER(B494),ISNUMBER(G494)),IF(AND(OR(NOT(ISNUMBER('看板'!$C$4)),B494&gt;='看板'!$C$4),OR(NOT(ISNUMBER('看板'!$E$4)),B494&lt;='看板'!$E$4),OR('看板'!$C$5="",C494='看板'!$C$5),OR('看板'!$E$5="",D494='看板'!$E$5)),1,0),0)</f>
        <v>0</v>
      </c>
      <c r="N494" s="38" t="str">
        <f>IF(M494=1,COUNTIF(M$5:M494,1),"")</f>
        <v/>
      </c>
      <c r="O494" s="39" t="str">
        <f>IF(M494=1,SUMIF(M$5:M494,1,G$5:G494),"")</f>
        <v/>
      </c>
      <c r="P494" s="39" t="str">
        <f>IF(M494=1,MAX(0,MAX(O$5:O494)),"")</f>
        <v/>
      </c>
      <c r="Q494" s="40" t="str">
        <f>IF(M494=1,P494-O494,"")</f>
        <v/>
      </c>
      <c r="R494" s="38">
        <f>IF(M494=1,IF(G494&gt;0,R493+1,0),R493)</f>
        <v>0</v>
      </c>
      <c r="S494" s="38">
        <f>IF(M494=1,IF(G494&lt;0,S493+1,0),S493)</f>
        <v>0</v>
      </c>
      <c r="T494" s="36" t="str">
        <f>IF(M494&lt;&gt;1,"",IF(R493&gt;=3,"前面连赢 3 笔以上","前面连赢 "&amp;R493&amp;" 笔"))</f>
        <v/>
      </c>
      <c r="U494" s="40" t="str">
        <f>IF(AND(M494=1,ISNUMBER(H494)),H494-G494,"")</f>
        <v/>
      </c>
      <c r="V494" s="41" t="e">
        <f>IF(M494=1,O494,NA())</f>
        <v>#N/A</v>
      </c>
      <c r="W494" s="41" t="e">
        <f>IF(M494=1,-Q494,NA())</f>
        <v>#N/A</v>
      </c>
    </row>
    <row r="495">
      <c r="A495" s="17" t="n"/>
      <c r="B495" s="23" t="n"/>
      <c r="C495" s="25" t="n"/>
      <c r="D495" s="25" t="n"/>
      <c r="E495" s="25" t="n"/>
      <c r="F495" s="25" t="n"/>
      <c r="G495" s="35" t="n"/>
      <c r="H495" s="35" t="n"/>
      <c r="I495" s="25" t="n"/>
      <c r="J495" s="25" t="n"/>
      <c r="K495" s="36" t="str">
        <f>IF(ISNUMBER(B495),"周"&amp;CHOOSE(WEEKDAY(B495,2),"一","二","三","四","五","六","日"),"")</f>
        <v/>
      </c>
      <c r="L495" s="37" t="str">
        <f>IF(ISNUMBER(B495),DATE(YEAR(B495),MONTH(B495),1),"")</f>
        <v/>
      </c>
      <c r="M495" s="38">
        <f>IF(AND(ISNUMBER(B495),ISNUMBER(G495)),IF(AND(OR(NOT(ISNUMBER('看板'!$C$4)),B495&gt;='看板'!$C$4),OR(NOT(ISNUMBER('看板'!$E$4)),B495&lt;='看板'!$E$4),OR('看板'!$C$5="",C495='看板'!$C$5),OR('看板'!$E$5="",D495='看板'!$E$5)),1,0),0)</f>
        <v>0</v>
      </c>
      <c r="N495" s="38" t="str">
        <f>IF(M495=1,COUNTIF(M$5:M495,1),"")</f>
        <v/>
      </c>
      <c r="O495" s="39" t="str">
        <f>IF(M495=1,SUMIF(M$5:M495,1,G$5:G495),"")</f>
        <v/>
      </c>
      <c r="P495" s="39" t="str">
        <f>IF(M495=1,MAX(0,MAX(O$5:O495)),"")</f>
        <v/>
      </c>
      <c r="Q495" s="40" t="str">
        <f>IF(M495=1,P495-O495,"")</f>
        <v/>
      </c>
      <c r="R495" s="38">
        <f>IF(M495=1,IF(G495&gt;0,R494+1,0),R494)</f>
        <v>0</v>
      </c>
      <c r="S495" s="38">
        <f>IF(M495=1,IF(G495&lt;0,S494+1,0),S494)</f>
        <v>0</v>
      </c>
      <c r="T495" s="36" t="str">
        <f>IF(M495&lt;&gt;1,"",IF(R494&gt;=3,"前面连赢 3 笔以上","前面连赢 "&amp;R494&amp;" 笔"))</f>
        <v/>
      </c>
      <c r="U495" s="40" t="str">
        <f>IF(AND(M495=1,ISNUMBER(H495)),H495-G495,"")</f>
        <v/>
      </c>
      <c r="V495" s="41" t="e">
        <f>IF(M495=1,O495,NA())</f>
        <v>#N/A</v>
      </c>
      <c r="W495" s="41" t="e">
        <f>IF(M495=1,-Q495,NA())</f>
        <v>#N/A</v>
      </c>
    </row>
    <row r="496">
      <c r="A496" s="17" t="n"/>
      <c r="B496" s="23" t="n"/>
      <c r="C496" s="25" t="n"/>
      <c r="D496" s="25" t="n"/>
      <c r="E496" s="25" t="n"/>
      <c r="F496" s="25" t="n"/>
      <c r="G496" s="35" t="n"/>
      <c r="H496" s="35" t="n"/>
      <c r="I496" s="25" t="n"/>
      <c r="J496" s="25" t="n"/>
      <c r="K496" s="36" t="str">
        <f>IF(ISNUMBER(B496),"周"&amp;CHOOSE(WEEKDAY(B496,2),"一","二","三","四","五","六","日"),"")</f>
        <v/>
      </c>
      <c r="L496" s="37" t="str">
        <f>IF(ISNUMBER(B496),DATE(YEAR(B496),MONTH(B496),1),"")</f>
        <v/>
      </c>
      <c r="M496" s="38">
        <f>IF(AND(ISNUMBER(B496),ISNUMBER(G496)),IF(AND(OR(NOT(ISNUMBER('看板'!$C$4)),B496&gt;='看板'!$C$4),OR(NOT(ISNUMBER('看板'!$E$4)),B496&lt;='看板'!$E$4),OR('看板'!$C$5="",C496='看板'!$C$5),OR('看板'!$E$5="",D496='看板'!$E$5)),1,0),0)</f>
        <v>0</v>
      </c>
      <c r="N496" s="38" t="str">
        <f>IF(M496=1,COUNTIF(M$5:M496,1),"")</f>
        <v/>
      </c>
      <c r="O496" s="39" t="str">
        <f>IF(M496=1,SUMIF(M$5:M496,1,G$5:G496),"")</f>
        <v/>
      </c>
      <c r="P496" s="39" t="str">
        <f>IF(M496=1,MAX(0,MAX(O$5:O496)),"")</f>
        <v/>
      </c>
      <c r="Q496" s="40" t="str">
        <f>IF(M496=1,P496-O496,"")</f>
        <v/>
      </c>
      <c r="R496" s="38">
        <f>IF(M496=1,IF(G496&gt;0,R495+1,0),R495)</f>
        <v>0</v>
      </c>
      <c r="S496" s="38">
        <f>IF(M496=1,IF(G496&lt;0,S495+1,0),S495)</f>
        <v>0</v>
      </c>
      <c r="T496" s="36" t="str">
        <f>IF(M496&lt;&gt;1,"",IF(R495&gt;=3,"前面连赢 3 笔以上","前面连赢 "&amp;R495&amp;" 笔"))</f>
        <v/>
      </c>
      <c r="U496" s="40" t="str">
        <f>IF(AND(M496=1,ISNUMBER(H496)),H496-G496,"")</f>
        <v/>
      </c>
      <c r="V496" s="41" t="e">
        <f>IF(M496=1,O496,NA())</f>
        <v>#N/A</v>
      </c>
      <c r="W496" s="41" t="e">
        <f>IF(M496=1,-Q496,NA())</f>
        <v>#N/A</v>
      </c>
    </row>
    <row r="497">
      <c r="A497" s="17" t="n"/>
      <c r="B497" s="23" t="n"/>
      <c r="C497" s="25" t="n"/>
      <c r="D497" s="25" t="n"/>
      <c r="E497" s="25" t="n"/>
      <c r="F497" s="25" t="n"/>
      <c r="G497" s="35" t="n"/>
      <c r="H497" s="35" t="n"/>
      <c r="I497" s="25" t="n"/>
      <c r="J497" s="25" t="n"/>
      <c r="K497" s="36" t="str">
        <f>IF(ISNUMBER(B497),"周"&amp;CHOOSE(WEEKDAY(B497,2),"一","二","三","四","五","六","日"),"")</f>
        <v/>
      </c>
      <c r="L497" s="37" t="str">
        <f>IF(ISNUMBER(B497),DATE(YEAR(B497),MONTH(B497),1),"")</f>
        <v/>
      </c>
      <c r="M497" s="38">
        <f>IF(AND(ISNUMBER(B497),ISNUMBER(G497)),IF(AND(OR(NOT(ISNUMBER('看板'!$C$4)),B497&gt;='看板'!$C$4),OR(NOT(ISNUMBER('看板'!$E$4)),B497&lt;='看板'!$E$4),OR('看板'!$C$5="",C497='看板'!$C$5),OR('看板'!$E$5="",D497='看板'!$E$5)),1,0),0)</f>
        <v>0</v>
      </c>
      <c r="N497" s="38" t="str">
        <f>IF(M497=1,COUNTIF(M$5:M497,1),"")</f>
        <v/>
      </c>
      <c r="O497" s="39" t="str">
        <f>IF(M497=1,SUMIF(M$5:M497,1,G$5:G497),"")</f>
        <v/>
      </c>
      <c r="P497" s="39" t="str">
        <f>IF(M497=1,MAX(0,MAX(O$5:O497)),"")</f>
        <v/>
      </c>
      <c r="Q497" s="40" t="str">
        <f>IF(M497=1,P497-O497,"")</f>
        <v/>
      </c>
      <c r="R497" s="38">
        <f>IF(M497=1,IF(G497&gt;0,R496+1,0),R496)</f>
        <v>0</v>
      </c>
      <c r="S497" s="38">
        <f>IF(M497=1,IF(G497&lt;0,S496+1,0),S496)</f>
        <v>0</v>
      </c>
      <c r="T497" s="36" t="str">
        <f>IF(M497&lt;&gt;1,"",IF(R496&gt;=3,"前面连赢 3 笔以上","前面连赢 "&amp;R496&amp;" 笔"))</f>
        <v/>
      </c>
      <c r="U497" s="40" t="str">
        <f>IF(AND(M497=1,ISNUMBER(H497)),H497-G497,"")</f>
        <v/>
      </c>
      <c r="V497" s="41" t="e">
        <f>IF(M497=1,O497,NA())</f>
        <v>#N/A</v>
      </c>
      <c r="W497" s="41" t="e">
        <f>IF(M497=1,-Q497,NA())</f>
        <v>#N/A</v>
      </c>
    </row>
    <row r="498">
      <c r="A498" s="17" t="n"/>
      <c r="B498" s="23" t="n"/>
      <c r="C498" s="25" t="n"/>
      <c r="D498" s="25" t="n"/>
      <c r="E498" s="25" t="n"/>
      <c r="F498" s="25" t="n"/>
      <c r="G498" s="35" t="n"/>
      <c r="H498" s="35" t="n"/>
      <c r="I498" s="25" t="n"/>
      <c r="J498" s="25" t="n"/>
      <c r="K498" s="36" t="str">
        <f>IF(ISNUMBER(B498),"周"&amp;CHOOSE(WEEKDAY(B498,2),"一","二","三","四","五","六","日"),"")</f>
        <v/>
      </c>
      <c r="L498" s="37" t="str">
        <f>IF(ISNUMBER(B498),DATE(YEAR(B498),MONTH(B498),1),"")</f>
        <v/>
      </c>
      <c r="M498" s="38">
        <f>IF(AND(ISNUMBER(B498),ISNUMBER(G498)),IF(AND(OR(NOT(ISNUMBER('看板'!$C$4)),B498&gt;='看板'!$C$4),OR(NOT(ISNUMBER('看板'!$E$4)),B498&lt;='看板'!$E$4),OR('看板'!$C$5="",C498='看板'!$C$5),OR('看板'!$E$5="",D498='看板'!$E$5)),1,0),0)</f>
        <v>0</v>
      </c>
      <c r="N498" s="38" t="str">
        <f>IF(M498=1,COUNTIF(M$5:M498,1),"")</f>
        <v/>
      </c>
      <c r="O498" s="39" t="str">
        <f>IF(M498=1,SUMIF(M$5:M498,1,G$5:G498),"")</f>
        <v/>
      </c>
      <c r="P498" s="39" t="str">
        <f>IF(M498=1,MAX(0,MAX(O$5:O498)),"")</f>
        <v/>
      </c>
      <c r="Q498" s="40" t="str">
        <f>IF(M498=1,P498-O498,"")</f>
        <v/>
      </c>
      <c r="R498" s="38">
        <f>IF(M498=1,IF(G498&gt;0,R497+1,0),R497)</f>
        <v>0</v>
      </c>
      <c r="S498" s="38">
        <f>IF(M498=1,IF(G498&lt;0,S497+1,0),S497)</f>
        <v>0</v>
      </c>
      <c r="T498" s="36" t="str">
        <f>IF(M498&lt;&gt;1,"",IF(R497&gt;=3,"前面连赢 3 笔以上","前面连赢 "&amp;R497&amp;" 笔"))</f>
        <v/>
      </c>
      <c r="U498" s="40" t="str">
        <f>IF(AND(M498=1,ISNUMBER(H498)),H498-G498,"")</f>
        <v/>
      </c>
      <c r="V498" s="41" t="e">
        <f>IF(M498=1,O498,NA())</f>
        <v>#N/A</v>
      </c>
      <c r="W498" s="41" t="e">
        <f>IF(M498=1,-Q498,NA())</f>
        <v>#N/A</v>
      </c>
    </row>
    <row r="499">
      <c r="A499" s="17" t="n"/>
      <c r="B499" s="23" t="n"/>
      <c r="C499" s="25" t="n"/>
      <c r="D499" s="25" t="n"/>
      <c r="E499" s="25" t="n"/>
      <c r="F499" s="25" t="n"/>
      <c r="G499" s="35" t="n"/>
      <c r="H499" s="35" t="n"/>
      <c r="I499" s="25" t="n"/>
      <c r="J499" s="25" t="n"/>
      <c r="K499" s="36" t="str">
        <f>IF(ISNUMBER(B499),"周"&amp;CHOOSE(WEEKDAY(B499,2),"一","二","三","四","五","六","日"),"")</f>
        <v/>
      </c>
      <c r="L499" s="37" t="str">
        <f>IF(ISNUMBER(B499),DATE(YEAR(B499),MONTH(B499),1),"")</f>
        <v/>
      </c>
      <c r="M499" s="38">
        <f>IF(AND(ISNUMBER(B499),ISNUMBER(G499)),IF(AND(OR(NOT(ISNUMBER('看板'!$C$4)),B499&gt;='看板'!$C$4),OR(NOT(ISNUMBER('看板'!$E$4)),B499&lt;='看板'!$E$4),OR('看板'!$C$5="",C499='看板'!$C$5),OR('看板'!$E$5="",D499='看板'!$E$5)),1,0),0)</f>
        <v>0</v>
      </c>
      <c r="N499" s="38" t="str">
        <f>IF(M499=1,COUNTIF(M$5:M499,1),"")</f>
        <v/>
      </c>
      <c r="O499" s="39" t="str">
        <f>IF(M499=1,SUMIF(M$5:M499,1,G$5:G499),"")</f>
        <v/>
      </c>
      <c r="P499" s="39" t="str">
        <f>IF(M499=1,MAX(0,MAX(O$5:O499)),"")</f>
        <v/>
      </c>
      <c r="Q499" s="40" t="str">
        <f>IF(M499=1,P499-O499,"")</f>
        <v/>
      </c>
      <c r="R499" s="38">
        <f>IF(M499=1,IF(G499&gt;0,R498+1,0),R498)</f>
        <v>0</v>
      </c>
      <c r="S499" s="38">
        <f>IF(M499=1,IF(G499&lt;0,S498+1,0),S498)</f>
        <v>0</v>
      </c>
      <c r="T499" s="36" t="str">
        <f>IF(M499&lt;&gt;1,"",IF(R498&gt;=3,"前面连赢 3 笔以上","前面连赢 "&amp;R498&amp;" 笔"))</f>
        <v/>
      </c>
      <c r="U499" s="40" t="str">
        <f>IF(AND(M499=1,ISNUMBER(H499)),H499-G499,"")</f>
        <v/>
      </c>
      <c r="V499" s="41" t="e">
        <f>IF(M499=1,O499,NA())</f>
        <v>#N/A</v>
      </c>
      <c r="W499" s="41" t="e">
        <f>IF(M499=1,-Q499,NA())</f>
        <v>#N/A</v>
      </c>
    </row>
    <row r="500">
      <c r="A500" s="17" t="n"/>
      <c r="B500" s="23" t="n"/>
      <c r="C500" s="25" t="n"/>
      <c r="D500" s="25" t="n"/>
      <c r="E500" s="25" t="n"/>
      <c r="F500" s="25" t="n"/>
      <c r="G500" s="35" t="n"/>
      <c r="H500" s="35" t="n"/>
      <c r="I500" s="25" t="n"/>
      <c r="J500" s="25" t="n"/>
      <c r="K500" s="36" t="str">
        <f>IF(ISNUMBER(B500),"周"&amp;CHOOSE(WEEKDAY(B500,2),"一","二","三","四","五","六","日"),"")</f>
        <v/>
      </c>
      <c r="L500" s="37" t="str">
        <f>IF(ISNUMBER(B500),DATE(YEAR(B500),MONTH(B500),1),"")</f>
        <v/>
      </c>
      <c r="M500" s="38">
        <f>IF(AND(ISNUMBER(B500),ISNUMBER(G500)),IF(AND(OR(NOT(ISNUMBER('看板'!$C$4)),B500&gt;='看板'!$C$4),OR(NOT(ISNUMBER('看板'!$E$4)),B500&lt;='看板'!$E$4),OR('看板'!$C$5="",C500='看板'!$C$5),OR('看板'!$E$5="",D500='看板'!$E$5)),1,0),0)</f>
        <v>0</v>
      </c>
      <c r="N500" s="38" t="str">
        <f>IF(M500=1,COUNTIF(M$5:M500,1),"")</f>
        <v/>
      </c>
      <c r="O500" s="39" t="str">
        <f>IF(M500=1,SUMIF(M$5:M500,1,G$5:G500),"")</f>
        <v/>
      </c>
      <c r="P500" s="39" t="str">
        <f>IF(M500=1,MAX(0,MAX(O$5:O500)),"")</f>
        <v/>
      </c>
      <c r="Q500" s="40" t="str">
        <f>IF(M500=1,P500-O500,"")</f>
        <v/>
      </c>
      <c r="R500" s="38">
        <f>IF(M500=1,IF(G500&gt;0,R499+1,0),R499)</f>
        <v>0</v>
      </c>
      <c r="S500" s="38">
        <f>IF(M500=1,IF(G500&lt;0,S499+1,0),S499)</f>
        <v>0</v>
      </c>
      <c r="T500" s="36" t="str">
        <f>IF(M500&lt;&gt;1,"",IF(R499&gt;=3,"前面连赢 3 笔以上","前面连赢 "&amp;R499&amp;" 笔"))</f>
        <v/>
      </c>
      <c r="U500" s="40" t="str">
        <f>IF(AND(M500=1,ISNUMBER(H500)),H500-G500,"")</f>
        <v/>
      </c>
      <c r="V500" s="41" t="e">
        <f>IF(M500=1,O500,NA())</f>
        <v>#N/A</v>
      </c>
      <c r="W500" s="41" t="e">
        <f>IF(M500=1,-Q500,NA())</f>
        <v>#N/A</v>
      </c>
    </row>
    <row r="501">
      <c r="A501" s="17" t="n"/>
      <c r="B501" s="23" t="n"/>
      <c r="C501" s="25" t="n"/>
      <c r="D501" s="25" t="n"/>
      <c r="E501" s="25" t="n"/>
      <c r="F501" s="25" t="n"/>
      <c r="G501" s="35" t="n"/>
      <c r="H501" s="35" t="n"/>
      <c r="I501" s="25" t="n"/>
      <c r="J501" s="25" t="n"/>
      <c r="K501" s="36" t="str">
        <f>IF(ISNUMBER(B501),"周"&amp;CHOOSE(WEEKDAY(B501,2),"一","二","三","四","五","六","日"),"")</f>
        <v/>
      </c>
      <c r="L501" s="37" t="str">
        <f>IF(ISNUMBER(B501),DATE(YEAR(B501),MONTH(B501),1),"")</f>
        <v/>
      </c>
      <c r="M501" s="38">
        <f>IF(AND(ISNUMBER(B501),ISNUMBER(G501)),IF(AND(OR(NOT(ISNUMBER('看板'!$C$4)),B501&gt;='看板'!$C$4),OR(NOT(ISNUMBER('看板'!$E$4)),B501&lt;='看板'!$E$4),OR('看板'!$C$5="",C501='看板'!$C$5),OR('看板'!$E$5="",D501='看板'!$E$5)),1,0),0)</f>
        <v>0</v>
      </c>
      <c r="N501" s="38" t="str">
        <f>IF(M501=1,COUNTIF(M$5:M501,1),"")</f>
        <v/>
      </c>
      <c r="O501" s="39" t="str">
        <f>IF(M501=1,SUMIF(M$5:M501,1,G$5:G501),"")</f>
        <v/>
      </c>
      <c r="P501" s="39" t="str">
        <f>IF(M501=1,MAX(0,MAX(O$5:O501)),"")</f>
        <v/>
      </c>
      <c r="Q501" s="40" t="str">
        <f>IF(M501=1,P501-O501,"")</f>
        <v/>
      </c>
      <c r="R501" s="38">
        <f>IF(M501=1,IF(G501&gt;0,R500+1,0),R500)</f>
        <v>0</v>
      </c>
      <c r="S501" s="38">
        <f>IF(M501=1,IF(G501&lt;0,S500+1,0),S500)</f>
        <v>0</v>
      </c>
      <c r="T501" s="36" t="str">
        <f>IF(M501&lt;&gt;1,"",IF(R500&gt;=3,"前面连赢 3 笔以上","前面连赢 "&amp;R500&amp;" 笔"))</f>
        <v/>
      </c>
      <c r="U501" s="40" t="str">
        <f>IF(AND(M501=1,ISNUMBER(H501)),H501-G501,"")</f>
        <v/>
      </c>
      <c r="V501" s="41" t="e">
        <f>IF(M501=1,O501,NA())</f>
        <v>#N/A</v>
      </c>
      <c r="W501" s="41" t="e">
        <f>IF(M501=1,-Q501,NA())</f>
        <v>#N/A</v>
      </c>
    </row>
    <row r="502">
      <c r="A502" s="17" t="n"/>
      <c r="B502" s="23" t="n"/>
      <c r="C502" s="25" t="n"/>
      <c r="D502" s="25" t="n"/>
      <c r="E502" s="25" t="n"/>
      <c r="F502" s="25" t="n"/>
      <c r="G502" s="35" t="n"/>
      <c r="H502" s="35" t="n"/>
      <c r="I502" s="25" t="n"/>
      <c r="J502" s="25" t="n"/>
      <c r="K502" s="36" t="str">
        <f>IF(ISNUMBER(B502),"周"&amp;CHOOSE(WEEKDAY(B502,2),"一","二","三","四","五","六","日"),"")</f>
        <v/>
      </c>
      <c r="L502" s="37" t="str">
        <f>IF(ISNUMBER(B502),DATE(YEAR(B502),MONTH(B502),1),"")</f>
        <v/>
      </c>
      <c r="M502" s="38">
        <f>IF(AND(ISNUMBER(B502),ISNUMBER(G502)),IF(AND(OR(NOT(ISNUMBER('看板'!$C$4)),B502&gt;='看板'!$C$4),OR(NOT(ISNUMBER('看板'!$E$4)),B502&lt;='看板'!$E$4),OR('看板'!$C$5="",C502='看板'!$C$5),OR('看板'!$E$5="",D502='看板'!$E$5)),1,0),0)</f>
        <v>0</v>
      </c>
      <c r="N502" s="38" t="str">
        <f>IF(M502=1,COUNTIF(M$5:M502,1),"")</f>
        <v/>
      </c>
      <c r="O502" s="39" t="str">
        <f>IF(M502=1,SUMIF(M$5:M502,1,G$5:G502),"")</f>
        <v/>
      </c>
      <c r="P502" s="39" t="str">
        <f>IF(M502=1,MAX(0,MAX(O$5:O502)),"")</f>
        <v/>
      </c>
      <c r="Q502" s="40" t="str">
        <f>IF(M502=1,P502-O502,"")</f>
        <v/>
      </c>
      <c r="R502" s="38">
        <f>IF(M502=1,IF(G502&gt;0,R501+1,0),R501)</f>
        <v>0</v>
      </c>
      <c r="S502" s="38">
        <f>IF(M502=1,IF(G502&lt;0,S501+1,0),S501)</f>
        <v>0</v>
      </c>
      <c r="T502" s="36" t="str">
        <f>IF(M502&lt;&gt;1,"",IF(R501&gt;=3,"前面连赢 3 笔以上","前面连赢 "&amp;R501&amp;" 笔"))</f>
        <v/>
      </c>
      <c r="U502" s="40" t="str">
        <f>IF(AND(M502=1,ISNUMBER(H502)),H502-G502,"")</f>
        <v/>
      </c>
      <c r="V502" s="41" t="e">
        <f>IF(M502=1,O502,NA())</f>
        <v>#N/A</v>
      </c>
      <c r="W502" s="41" t="e">
        <f>IF(M502=1,-Q502,NA())</f>
        <v>#N/A</v>
      </c>
    </row>
    <row r="503">
      <c r="A503" s="17" t="n"/>
      <c r="B503" s="23" t="n"/>
      <c r="C503" s="25" t="n"/>
      <c r="D503" s="25" t="n"/>
      <c r="E503" s="25" t="n"/>
      <c r="F503" s="25" t="n"/>
      <c r="G503" s="35" t="n"/>
      <c r="H503" s="35" t="n"/>
      <c r="I503" s="25" t="n"/>
      <c r="J503" s="25" t="n"/>
      <c r="K503" s="36" t="str">
        <f>IF(ISNUMBER(B503),"周"&amp;CHOOSE(WEEKDAY(B503,2),"一","二","三","四","五","六","日"),"")</f>
        <v/>
      </c>
      <c r="L503" s="37" t="str">
        <f>IF(ISNUMBER(B503),DATE(YEAR(B503),MONTH(B503),1),"")</f>
        <v/>
      </c>
      <c r="M503" s="38">
        <f>IF(AND(ISNUMBER(B503),ISNUMBER(G503)),IF(AND(OR(NOT(ISNUMBER('看板'!$C$4)),B503&gt;='看板'!$C$4),OR(NOT(ISNUMBER('看板'!$E$4)),B503&lt;='看板'!$E$4),OR('看板'!$C$5="",C503='看板'!$C$5),OR('看板'!$E$5="",D503='看板'!$E$5)),1,0),0)</f>
        <v>0</v>
      </c>
      <c r="N503" s="38" t="str">
        <f>IF(M503=1,COUNTIF(M$5:M503,1),"")</f>
        <v/>
      </c>
      <c r="O503" s="39" t="str">
        <f>IF(M503=1,SUMIF(M$5:M503,1,G$5:G503),"")</f>
        <v/>
      </c>
      <c r="P503" s="39" t="str">
        <f>IF(M503=1,MAX(0,MAX(O$5:O503)),"")</f>
        <v/>
      </c>
      <c r="Q503" s="40" t="str">
        <f>IF(M503=1,P503-O503,"")</f>
        <v/>
      </c>
      <c r="R503" s="38">
        <f>IF(M503=1,IF(G503&gt;0,R502+1,0),R502)</f>
        <v>0</v>
      </c>
      <c r="S503" s="38">
        <f>IF(M503=1,IF(G503&lt;0,S502+1,0),S502)</f>
        <v>0</v>
      </c>
      <c r="T503" s="36" t="str">
        <f>IF(M503&lt;&gt;1,"",IF(R502&gt;=3,"前面连赢 3 笔以上","前面连赢 "&amp;R502&amp;" 笔"))</f>
        <v/>
      </c>
      <c r="U503" s="40" t="str">
        <f>IF(AND(M503=1,ISNUMBER(H503)),H503-G503,"")</f>
        <v/>
      </c>
      <c r="V503" s="41" t="e">
        <f>IF(M503=1,O503,NA())</f>
        <v>#N/A</v>
      </c>
      <c r="W503" s="41" t="e">
        <f>IF(M503=1,-Q503,NA())</f>
        <v>#N/A</v>
      </c>
    </row>
    <row r="504">
      <c r="A504" s="17" t="n"/>
      <c r="B504" s="23" t="n"/>
      <c r="C504" s="25" t="n"/>
      <c r="D504" s="25" t="n"/>
      <c r="E504" s="25" t="n"/>
      <c r="F504" s="25" t="n"/>
      <c r="G504" s="35" t="n"/>
      <c r="H504" s="35" t="n"/>
      <c r="I504" s="25" t="n"/>
      <c r="J504" s="25" t="n"/>
      <c r="K504" s="36" t="str">
        <f>IF(ISNUMBER(B504),"周"&amp;CHOOSE(WEEKDAY(B504,2),"一","二","三","四","五","六","日"),"")</f>
        <v/>
      </c>
      <c r="L504" s="37" t="str">
        <f>IF(ISNUMBER(B504),DATE(YEAR(B504),MONTH(B504),1),"")</f>
        <v/>
      </c>
      <c r="M504" s="38">
        <f>IF(AND(ISNUMBER(B504),ISNUMBER(G504)),IF(AND(OR(NOT(ISNUMBER('看板'!$C$4)),B504&gt;='看板'!$C$4),OR(NOT(ISNUMBER('看板'!$E$4)),B504&lt;='看板'!$E$4),OR('看板'!$C$5="",C504='看板'!$C$5),OR('看板'!$E$5="",D504='看板'!$E$5)),1,0),0)</f>
        <v>0</v>
      </c>
      <c r="N504" s="38" t="str">
        <f>IF(M504=1,COUNTIF(M$5:M504,1),"")</f>
        <v/>
      </c>
      <c r="O504" s="39" t="str">
        <f>IF(M504=1,SUMIF(M$5:M504,1,G$5:G504),"")</f>
        <v/>
      </c>
      <c r="P504" s="39" t="str">
        <f>IF(M504=1,MAX(0,MAX(O$5:O504)),"")</f>
        <v/>
      </c>
      <c r="Q504" s="40" t="str">
        <f>IF(M504=1,P504-O504,"")</f>
        <v/>
      </c>
      <c r="R504" s="38">
        <f>IF(M504=1,IF(G504&gt;0,R503+1,0),R503)</f>
        <v>0</v>
      </c>
      <c r="S504" s="38">
        <f>IF(M504=1,IF(G504&lt;0,S503+1,0),S503)</f>
        <v>0</v>
      </c>
      <c r="T504" s="36" t="str">
        <f>IF(M504&lt;&gt;1,"",IF(R503&gt;=3,"前面连赢 3 笔以上","前面连赢 "&amp;R503&amp;" 笔"))</f>
        <v/>
      </c>
      <c r="U504" s="40" t="str">
        <f>IF(AND(M504=1,ISNUMBER(H504)),H504-G504,"")</f>
        <v/>
      </c>
      <c r="V504" s="41" t="e">
        <f>IF(M504=1,O504,NA())</f>
        <v>#N/A</v>
      </c>
      <c r="W504" s="41" t="e">
        <f>IF(M504=1,-Q504,NA())</f>
        <v>#N/A</v>
      </c>
    </row>
    <row r="505">
      <c r="A505" s="17" t="n"/>
      <c r="B505" s="23" t="n"/>
      <c r="C505" s="25" t="n"/>
      <c r="D505" s="25" t="n"/>
      <c r="E505" s="25" t="n"/>
      <c r="F505" s="25" t="n"/>
      <c r="G505" s="35" t="n"/>
      <c r="H505" s="35" t="n"/>
      <c r="I505" s="25" t="n"/>
      <c r="J505" s="25" t="n"/>
      <c r="K505" s="36" t="str">
        <f>IF(ISNUMBER(B505),"周"&amp;CHOOSE(WEEKDAY(B505,2),"一","二","三","四","五","六","日"),"")</f>
        <v/>
      </c>
      <c r="L505" s="37" t="str">
        <f>IF(ISNUMBER(B505),DATE(YEAR(B505),MONTH(B505),1),"")</f>
        <v/>
      </c>
      <c r="M505" s="38">
        <f>IF(AND(ISNUMBER(B505),ISNUMBER(G505)),IF(AND(OR(NOT(ISNUMBER('看板'!$C$4)),B505&gt;='看板'!$C$4),OR(NOT(ISNUMBER('看板'!$E$4)),B505&lt;='看板'!$E$4),OR('看板'!$C$5="",C505='看板'!$C$5),OR('看板'!$E$5="",D505='看板'!$E$5)),1,0),0)</f>
        <v>0</v>
      </c>
      <c r="N505" s="38" t="str">
        <f>IF(M505=1,COUNTIF(M$5:M505,1),"")</f>
        <v/>
      </c>
      <c r="O505" s="39" t="str">
        <f>IF(M505=1,SUMIF(M$5:M505,1,G$5:G505),"")</f>
        <v/>
      </c>
      <c r="P505" s="39" t="str">
        <f>IF(M505=1,MAX(0,MAX(O$5:O505)),"")</f>
        <v/>
      </c>
      <c r="Q505" s="40" t="str">
        <f>IF(M505=1,P505-O505,"")</f>
        <v/>
      </c>
      <c r="R505" s="38">
        <f>IF(M505=1,IF(G505&gt;0,R504+1,0),R504)</f>
        <v>0</v>
      </c>
      <c r="S505" s="38">
        <f>IF(M505=1,IF(G505&lt;0,S504+1,0),S504)</f>
        <v>0</v>
      </c>
      <c r="T505" s="36" t="str">
        <f>IF(M505&lt;&gt;1,"",IF(R504&gt;=3,"前面连赢 3 笔以上","前面连赢 "&amp;R504&amp;" 笔"))</f>
        <v/>
      </c>
      <c r="U505" s="40" t="str">
        <f>IF(AND(M505=1,ISNUMBER(H505)),H505-G505,"")</f>
        <v/>
      </c>
      <c r="V505" s="41" t="e">
        <f>IF(M505=1,O505,NA())</f>
        <v>#N/A</v>
      </c>
      <c r="W505" s="41" t="e">
        <f>IF(M505=1,-Q505,NA())</f>
        <v>#N/A</v>
      </c>
    </row>
    <row r="506">
      <c r="A506" s="17" t="n"/>
      <c r="B506" s="23" t="n"/>
      <c r="C506" s="25" t="n"/>
      <c r="D506" s="25" t="n"/>
      <c r="E506" s="25" t="n"/>
      <c r="F506" s="25" t="n"/>
      <c r="G506" s="35" t="n"/>
      <c r="H506" s="35" t="n"/>
      <c r="I506" s="25" t="n"/>
      <c r="J506" s="25" t="n"/>
      <c r="K506" s="36" t="str">
        <f>IF(ISNUMBER(B506),"周"&amp;CHOOSE(WEEKDAY(B506,2),"一","二","三","四","五","六","日"),"")</f>
        <v/>
      </c>
      <c r="L506" s="37" t="str">
        <f>IF(ISNUMBER(B506),DATE(YEAR(B506),MONTH(B506),1),"")</f>
        <v/>
      </c>
      <c r="M506" s="38">
        <f>IF(AND(ISNUMBER(B506),ISNUMBER(G506)),IF(AND(OR(NOT(ISNUMBER('看板'!$C$4)),B506&gt;='看板'!$C$4),OR(NOT(ISNUMBER('看板'!$E$4)),B506&lt;='看板'!$E$4),OR('看板'!$C$5="",C506='看板'!$C$5),OR('看板'!$E$5="",D506='看板'!$E$5)),1,0),0)</f>
        <v>0</v>
      </c>
      <c r="N506" s="38" t="str">
        <f>IF(M506=1,COUNTIF(M$5:M506,1),"")</f>
        <v/>
      </c>
      <c r="O506" s="39" t="str">
        <f>IF(M506=1,SUMIF(M$5:M506,1,G$5:G506),"")</f>
        <v/>
      </c>
      <c r="P506" s="39" t="str">
        <f>IF(M506=1,MAX(0,MAX(O$5:O506)),"")</f>
        <v/>
      </c>
      <c r="Q506" s="40" t="str">
        <f>IF(M506=1,P506-O506,"")</f>
        <v/>
      </c>
      <c r="R506" s="38">
        <f>IF(M506=1,IF(G506&gt;0,R505+1,0),R505)</f>
        <v>0</v>
      </c>
      <c r="S506" s="38">
        <f>IF(M506=1,IF(G506&lt;0,S505+1,0),S505)</f>
        <v>0</v>
      </c>
      <c r="T506" s="36" t="str">
        <f>IF(M506&lt;&gt;1,"",IF(R505&gt;=3,"前面连赢 3 笔以上","前面连赢 "&amp;R505&amp;" 笔"))</f>
        <v/>
      </c>
      <c r="U506" s="40" t="str">
        <f>IF(AND(M506=1,ISNUMBER(H506)),H506-G506,"")</f>
        <v/>
      </c>
      <c r="V506" s="41" t="e">
        <f>IF(M506=1,O506,NA())</f>
        <v>#N/A</v>
      </c>
      <c r="W506" s="41" t="e">
        <f>IF(M506=1,-Q506,NA())</f>
        <v>#N/A</v>
      </c>
    </row>
    <row r="507">
      <c r="A507" s="17" t="n"/>
      <c r="B507" s="23" t="n"/>
      <c r="C507" s="25" t="n"/>
      <c r="D507" s="25" t="n"/>
      <c r="E507" s="25" t="n"/>
      <c r="F507" s="25" t="n"/>
      <c r="G507" s="35" t="n"/>
      <c r="H507" s="35" t="n"/>
      <c r="I507" s="25" t="n"/>
      <c r="J507" s="25" t="n"/>
      <c r="K507" s="36" t="str">
        <f>IF(ISNUMBER(B507),"周"&amp;CHOOSE(WEEKDAY(B507,2),"一","二","三","四","五","六","日"),"")</f>
        <v/>
      </c>
      <c r="L507" s="37" t="str">
        <f>IF(ISNUMBER(B507),DATE(YEAR(B507),MONTH(B507),1),"")</f>
        <v/>
      </c>
      <c r="M507" s="38">
        <f>IF(AND(ISNUMBER(B507),ISNUMBER(G507)),IF(AND(OR(NOT(ISNUMBER('看板'!$C$4)),B507&gt;='看板'!$C$4),OR(NOT(ISNUMBER('看板'!$E$4)),B507&lt;='看板'!$E$4),OR('看板'!$C$5="",C507='看板'!$C$5),OR('看板'!$E$5="",D507='看板'!$E$5)),1,0),0)</f>
        <v>0</v>
      </c>
      <c r="N507" s="38" t="str">
        <f>IF(M507=1,COUNTIF(M$5:M507,1),"")</f>
        <v/>
      </c>
      <c r="O507" s="39" t="str">
        <f>IF(M507=1,SUMIF(M$5:M507,1,G$5:G507),"")</f>
        <v/>
      </c>
      <c r="P507" s="39" t="str">
        <f>IF(M507=1,MAX(0,MAX(O$5:O507)),"")</f>
        <v/>
      </c>
      <c r="Q507" s="40" t="str">
        <f>IF(M507=1,P507-O507,"")</f>
        <v/>
      </c>
      <c r="R507" s="38">
        <f>IF(M507=1,IF(G507&gt;0,R506+1,0),R506)</f>
        <v>0</v>
      </c>
      <c r="S507" s="38">
        <f>IF(M507=1,IF(G507&lt;0,S506+1,0),S506)</f>
        <v>0</v>
      </c>
      <c r="T507" s="36" t="str">
        <f>IF(M507&lt;&gt;1,"",IF(R506&gt;=3,"前面连赢 3 笔以上","前面连赢 "&amp;R506&amp;" 笔"))</f>
        <v/>
      </c>
      <c r="U507" s="40" t="str">
        <f>IF(AND(M507=1,ISNUMBER(H507)),H507-G507,"")</f>
        <v/>
      </c>
      <c r="V507" s="41" t="e">
        <f>IF(M507=1,O507,NA())</f>
        <v>#N/A</v>
      </c>
      <c r="W507" s="41" t="e">
        <f>IF(M507=1,-Q507,NA())</f>
        <v>#N/A</v>
      </c>
    </row>
    <row r="508">
      <c r="A508" s="17" t="n"/>
      <c r="B508" s="23" t="n"/>
      <c r="C508" s="25" t="n"/>
      <c r="D508" s="25" t="n"/>
      <c r="E508" s="25" t="n"/>
      <c r="F508" s="25" t="n"/>
      <c r="G508" s="35" t="n"/>
      <c r="H508" s="35" t="n"/>
      <c r="I508" s="25" t="n"/>
      <c r="J508" s="25" t="n"/>
      <c r="K508" s="36" t="str">
        <f>IF(ISNUMBER(B508),"周"&amp;CHOOSE(WEEKDAY(B508,2),"一","二","三","四","五","六","日"),"")</f>
        <v/>
      </c>
      <c r="L508" s="37" t="str">
        <f>IF(ISNUMBER(B508),DATE(YEAR(B508),MONTH(B508),1),"")</f>
        <v/>
      </c>
      <c r="M508" s="38">
        <f>IF(AND(ISNUMBER(B508),ISNUMBER(G508)),IF(AND(OR(NOT(ISNUMBER('看板'!$C$4)),B508&gt;='看板'!$C$4),OR(NOT(ISNUMBER('看板'!$E$4)),B508&lt;='看板'!$E$4),OR('看板'!$C$5="",C508='看板'!$C$5),OR('看板'!$E$5="",D508='看板'!$E$5)),1,0),0)</f>
        <v>0</v>
      </c>
      <c r="N508" s="38" t="str">
        <f>IF(M508=1,COUNTIF(M$5:M508,1),"")</f>
        <v/>
      </c>
      <c r="O508" s="39" t="str">
        <f>IF(M508=1,SUMIF(M$5:M508,1,G$5:G508),"")</f>
        <v/>
      </c>
      <c r="P508" s="39" t="str">
        <f>IF(M508=1,MAX(0,MAX(O$5:O508)),"")</f>
        <v/>
      </c>
      <c r="Q508" s="40" t="str">
        <f>IF(M508=1,P508-O508,"")</f>
        <v/>
      </c>
      <c r="R508" s="38">
        <f>IF(M508=1,IF(G508&gt;0,R507+1,0),R507)</f>
        <v>0</v>
      </c>
      <c r="S508" s="38">
        <f>IF(M508=1,IF(G508&lt;0,S507+1,0),S507)</f>
        <v>0</v>
      </c>
      <c r="T508" s="36" t="str">
        <f>IF(M508&lt;&gt;1,"",IF(R507&gt;=3,"前面连赢 3 笔以上","前面连赢 "&amp;R507&amp;" 笔"))</f>
        <v/>
      </c>
      <c r="U508" s="40" t="str">
        <f>IF(AND(M508=1,ISNUMBER(H508)),H508-G508,"")</f>
        <v/>
      </c>
      <c r="V508" s="41" t="e">
        <f>IF(M508=1,O508,NA())</f>
        <v>#N/A</v>
      </c>
      <c r="W508" s="41" t="e">
        <f>IF(M508=1,-Q508,NA())</f>
        <v>#N/A</v>
      </c>
    </row>
    <row r="509">
      <c r="A509" s="17" t="n"/>
      <c r="B509" s="23" t="n"/>
      <c r="C509" s="25" t="n"/>
      <c r="D509" s="25" t="n"/>
      <c r="E509" s="25" t="n"/>
      <c r="F509" s="25" t="n"/>
      <c r="G509" s="35" t="n"/>
      <c r="H509" s="35" t="n"/>
      <c r="I509" s="25" t="n"/>
      <c r="J509" s="25" t="n"/>
      <c r="K509" s="36" t="str">
        <f>IF(ISNUMBER(B509),"周"&amp;CHOOSE(WEEKDAY(B509,2),"一","二","三","四","五","六","日"),"")</f>
        <v/>
      </c>
      <c r="L509" s="37" t="str">
        <f>IF(ISNUMBER(B509),DATE(YEAR(B509),MONTH(B509),1),"")</f>
        <v/>
      </c>
      <c r="M509" s="38">
        <f>IF(AND(ISNUMBER(B509),ISNUMBER(G509)),IF(AND(OR(NOT(ISNUMBER('看板'!$C$4)),B509&gt;='看板'!$C$4),OR(NOT(ISNUMBER('看板'!$E$4)),B509&lt;='看板'!$E$4),OR('看板'!$C$5="",C509='看板'!$C$5),OR('看板'!$E$5="",D509='看板'!$E$5)),1,0),0)</f>
        <v>0</v>
      </c>
      <c r="N509" s="38" t="str">
        <f>IF(M509=1,COUNTIF(M$5:M509,1),"")</f>
        <v/>
      </c>
      <c r="O509" s="39" t="str">
        <f>IF(M509=1,SUMIF(M$5:M509,1,G$5:G509),"")</f>
        <v/>
      </c>
      <c r="P509" s="39" t="str">
        <f>IF(M509=1,MAX(0,MAX(O$5:O509)),"")</f>
        <v/>
      </c>
      <c r="Q509" s="40" t="str">
        <f>IF(M509=1,P509-O509,"")</f>
        <v/>
      </c>
      <c r="R509" s="38">
        <f>IF(M509=1,IF(G509&gt;0,R508+1,0),R508)</f>
        <v>0</v>
      </c>
      <c r="S509" s="38">
        <f>IF(M509=1,IF(G509&lt;0,S508+1,0),S508)</f>
        <v>0</v>
      </c>
      <c r="T509" s="36" t="str">
        <f>IF(M509&lt;&gt;1,"",IF(R508&gt;=3,"前面连赢 3 笔以上","前面连赢 "&amp;R508&amp;" 笔"))</f>
        <v/>
      </c>
      <c r="U509" s="40" t="str">
        <f>IF(AND(M509=1,ISNUMBER(H509)),H509-G509,"")</f>
        <v/>
      </c>
      <c r="V509" s="41" t="e">
        <f>IF(M509=1,O509,NA())</f>
        <v>#N/A</v>
      </c>
      <c r="W509" s="41" t="e">
        <f>IF(M509=1,-Q509,NA())</f>
        <v>#N/A</v>
      </c>
    </row>
    <row r="510">
      <c r="A510" s="17" t="n"/>
      <c r="B510" s="23" t="n"/>
      <c r="C510" s="25" t="n"/>
      <c r="D510" s="25" t="n"/>
      <c r="E510" s="25" t="n"/>
      <c r="F510" s="25" t="n"/>
      <c r="G510" s="35" t="n"/>
      <c r="H510" s="35" t="n"/>
      <c r="I510" s="25" t="n"/>
      <c r="J510" s="25" t="n"/>
      <c r="K510" s="36" t="str">
        <f>IF(ISNUMBER(B510),"周"&amp;CHOOSE(WEEKDAY(B510,2),"一","二","三","四","五","六","日"),"")</f>
        <v/>
      </c>
      <c r="L510" s="37" t="str">
        <f>IF(ISNUMBER(B510),DATE(YEAR(B510),MONTH(B510),1),"")</f>
        <v/>
      </c>
      <c r="M510" s="38">
        <f>IF(AND(ISNUMBER(B510),ISNUMBER(G510)),IF(AND(OR(NOT(ISNUMBER('看板'!$C$4)),B510&gt;='看板'!$C$4),OR(NOT(ISNUMBER('看板'!$E$4)),B510&lt;='看板'!$E$4),OR('看板'!$C$5="",C510='看板'!$C$5),OR('看板'!$E$5="",D510='看板'!$E$5)),1,0),0)</f>
        <v>0</v>
      </c>
      <c r="N510" s="38" t="str">
        <f>IF(M510=1,COUNTIF(M$5:M510,1),"")</f>
        <v/>
      </c>
      <c r="O510" s="39" t="str">
        <f>IF(M510=1,SUMIF(M$5:M510,1,G$5:G510),"")</f>
        <v/>
      </c>
      <c r="P510" s="39" t="str">
        <f>IF(M510=1,MAX(0,MAX(O$5:O510)),"")</f>
        <v/>
      </c>
      <c r="Q510" s="40" t="str">
        <f>IF(M510=1,P510-O510,"")</f>
        <v/>
      </c>
      <c r="R510" s="38">
        <f>IF(M510=1,IF(G510&gt;0,R509+1,0),R509)</f>
        <v>0</v>
      </c>
      <c r="S510" s="38">
        <f>IF(M510=1,IF(G510&lt;0,S509+1,0),S509)</f>
        <v>0</v>
      </c>
      <c r="T510" s="36" t="str">
        <f>IF(M510&lt;&gt;1,"",IF(R509&gt;=3,"前面连赢 3 笔以上","前面连赢 "&amp;R509&amp;" 笔"))</f>
        <v/>
      </c>
      <c r="U510" s="40" t="str">
        <f>IF(AND(M510=1,ISNUMBER(H510)),H510-G510,"")</f>
        <v/>
      </c>
      <c r="V510" s="41" t="e">
        <f>IF(M510=1,O510,NA())</f>
        <v>#N/A</v>
      </c>
      <c r="W510" s="41" t="e">
        <f>IF(M510=1,-Q510,NA())</f>
        <v>#N/A</v>
      </c>
    </row>
    <row r="511">
      <c r="A511" s="17" t="n"/>
      <c r="B511" s="23" t="n"/>
      <c r="C511" s="25" t="n"/>
      <c r="D511" s="25" t="n"/>
      <c r="E511" s="25" t="n"/>
      <c r="F511" s="25" t="n"/>
      <c r="G511" s="35" t="n"/>
      <c r="H511" s="35" t="n"/>
      <c r="I511" s="25" t="n"/>
      <c r="J511" s="25" t="n"/>
      <c r="K511" s="36" t="str">
        <f>IF(ISNUMBER(B511),"周"&amp;CHOOSE(WEEKDAY(B511,2),"一","二","三","四","五","六","日"),"")</f>
        <v/>
      </c>
      <c r="L511" s="37" t="str">
        <f>IF(ISNUMBER(B511),DATE(YEAR(B511),MONTH(B511),1),"")</f>
        <v/>
      </c>
      <c r="M511" s="38">
        <f>IF(AND(ISNUMBER(B511),ISNUMBER(G511)),IF(AND(OR(NOT(ISNUMBER('看板'!$C$4)),B511&gt;='看板'!$C$4),OR(NOT(ISNUMBER('看板'!$E$4)),B511&lt;='看板'!$E$4),OR('看板'!$C$5="",C511='看板'!$C$5),OR('看板'!$E$5="",D511='看板'!$E$5)),1,0),0)</f>
        <v>0</v>
      </c>
      <c r="N511" s="38" t="str">
        <f>IF(M511=1,COUNTIF(M$5:M511,1),"")</f>
        <v/>
      </c>
      <c r="O511" s="39" t="str">
        <f>IF(M511=1,SUMIF(M$5:M511,1,G$5:G511),"")</f>
        <v/>
      </c>
      <c r="P511" s="39" t="str">
        <f>IF(M511=1,MAX(0,MAX(O$5:O511)),"")</f>
        <v/>
      </c>
      <c r="Q511" s="40" t="str">
        <f>IF(M511=1,P511-O511,"")</f>
        <v/>
      </c>
      <c r="R511" s="38">
        <f>IF(M511=1,IF(G511&gt;0,R510+1,0),R510)</f>
        <v>0</v>
      </c>
      <c r="S511" s="38">
        <f>IF(M511=1,IF(G511&lt;0,S510+1,0),S510)</f>
        <v>0</v>
      </c>
      <c r="T511" s="36" t="str">
        <f>IF(M511&lt;&gt;1,"",IF(R510&gt;=3,"前面连赢 3 笔以上","前面连赢 "&amp;R510&amp;" 笔"))</f>
        <v/>
      </c>
      <c r="U511" s="40" t="str">
        <f>IF(AND(M511=1,ISNUMBER(H511)),H511-G511,"")</f>
        <v/>
      </c>
      <c r="V511" s="41" t="e">
        <f>IF(M511=1,O511,NA())</f>
        <v>#N/A</v>
      </c>
      <c r="W511" s="41" t="e">
        <f>IF(M511=1,-Q511,NA())</f>
        <v>#N/A</v>
      </c>
    </row>
    <row r="512">
      <c r="A512" s="17" t="n"/>
      <c r="B512" s="23" t="n"/>
      <c r="C512" s="25" t="n"/>
      <c r="D512" s="25" t="n"/>
      <c r="E512" s="25" t="n"/>
      <c r="F512" s="25" t="n"/>
      <c r="G512" s="35" t="n"/>
      <c r="H512" s="35" t="n"/>
      <c r="I512" s="25" t="n"/>
      <c r="J512" s="25" t="n"/>
      <c r="K512" s="36" t="str">
        <f>IF(ISNUMBER(B512),"周"&amp;CHOOSE(WEEKDAY(B512,2),"一","二","三","四","五","六","日"),"")</f>
        <v/>
      </c>
      <c r="L512" s="37" t="str">
        <f>IF(ISNUMBER(B512),DATE(YEAR(B512),MONTH(B512),1),"")</f>
        <v/>
      </c>
      <c r="M512" s="38">
        <f>IF(AND(ISNUMBER(B512),ISNUMBER(G512)),IF(AND(OR(NOT(ISNUMBER('看板'!$C$4)),B512&gt;='看板'!$C$4),OR(NOT(ISNUMBER('看板'!$E$4)),B512&lt;='看板'!$E$4),OR('看板'!$C$5="",C512='看板'!$C$5),OR('看板'!$E$5="",D512='看板'!$E$5)),1,0),0)</f>
        <v>0</v>
      </c>
      <c r="N512" s="38" t="str">
        <f>IF(M512=1,COUNTIF(M$5:M512,1),"")</f>
        <v/>
      </c>
      <c r="O512" s="39" t="str">
        <f>IF(M512=1,SUMIF(M$5:M512,1,G$5:G512),"")</f>
        <v/>
      </c>
      <c r="P512" s="39" t="str">
        <f>IF(M512=1,MAX(0,MAX(O$5:O512)),"")</f>
        <v/>
      </c>
      <c r="Q512" s="40" t="str">
        <f>IF(M512=1,P512-O512,"")</f>
        <v/>
      </c>
      <c r="R512" s="38">
        <f>IF(M512=1,IF(G512&gt;0,R511+1,0),R511)</f>
        <v>0</v>
      </c>
      <c r="S512" s="38">
        <f>IF(M512=1,IF(G512&lt;0,S511+1,0),S511)</f>
        <v>0</v>
      </c>
      <c r="T512" s="36" t="str">
        <f>IF(M512&lt;&gt;1,"",IF(R511&gt;=3,"前面连赢 3 笔以上","前面连赢 "&amp;R511&amp;" 笔"))</f>
        <v/>
      </c>
      <c r="U512" s="40" t="str">
        <f>IF(AND(M512=1,ISNUMBER(H512)),H512-G512,"")</f>
        <v/>
      </c>
      <c r="V512" s="41" t="e">
        <f>IF(M512=1,O512,NA())</f>
        <v>#N/A</v>
      </c>
      <c r="W512" s="41" t="e">
        <f>IF(M512=1,-Q512,NA())</f>
        <v>#N/A</v>
      </c>
    </row>
    <row r="513">
      <c r="A513" s="17" t="n"/>
      <c r="B513" s="23" t="n"/>
      <c r="C513" s="25" t="n"/>
      <c r="D513" s="25" t="n"/>
      <c r="E513" s="25" t="n"/>
      <c r="F513" s="25" t="n"/>
      <c r="G513" s="35" t="n"/>
      <c r="H513" s="35" t="n"/>
      <c r="I513" s="25" t="n"/>
      <c r="J513" s="25" t="n"/>
      <c r="K513" s="36" t="str">
        <f>IF(ISNUMBER(B513),"周"&amp;CHOOSE(WEEKDAY(B513,2),"一","二","三","四","五","六","日"),"")</f>
        <v/>
      </c>
      <c r="L513" s="37" t="str">
        <f>IF(ISNUMBER(B513),DATE(YEAR(B513),MONTH(B513),1),"")</f>
        <v/>
      </c>
      <c r="M513" s="38">
        <f>IF(AND(ISNUMBER(B513),ISNUMBER(G513)),IF(AND(OR(NOT(ISNUMBER('看板'!$C$4)),B513&gt;='看板'!$C$4),OR(NOT(ISNUMBER('看板'!$E$4)),B513&lt;='看板'!$E$4),OR('看板'!$C$5="",C513='看板'!$C$5),OR('看板'!$E$5="",D513='看板'!$E$5)),1,0),0)</f>
        <v>0</v>
      </c>
      <c r="N513" s="38" t="str">
        <f>IF(M513=1,COUNTIF(M$5:M513,1),"")</f>
        <v/>
      </c>
      <c r="O513" s="39" t="str">
        <f>IF(M513=1,SUMIF(M$5:M513,1,G$5:G513),"")</f>
        <v/>
      </c>
      <c r="P513" s="39" t="str">
        <f>IF(M513=1,MAX(0,MAX(O$5:O513)),"")</f>
        <v/>
      </c>
      <c r="Q513" s="40" t="str">
        <f>IF(M513=1,P513-O513,"")</f>
        <v/>
      </c>
      <c r="R513" s="38">
        <f>IF(M513=1,IF(G513&gt;0,R512+1,0),R512)</f>
        <v>0</v>
      </c>
      <c r="S513" s="38">
        <f>IF(M513=1,IF(G513&lt;0,S512+1,0),S512)</f>
        <v>0</v>
      </c>
      <c r="T513" s="36" t="str">
        <f>IF(M513&lt;&gt;1,"",IF(R512&gt;=3,"前面连赢 3 笔以上","前面连赢 "&amp;R512&amp;" 笔"))</f>
        <v/>
      </c>
      <c r="U513" s="40" t="str">
        <f>IF(AND(M513=1,ISNUMBER(H513)),H513-G513,"")</f>
        <v/>
      </c>
      <c r="V513" s="41" t="e">
        <f>IF(M513=1,O513,NA())</f>
        <v>#N/A</v>
      </c>
      <c r="W513" s="41" t="e">
        <f>IF(M513=1,-Q513,NA())</f>
        <v>#N/A</v>
      </c>
    </row>
    <row r="514">
      <c r="A514" s="17" t="n"/>
      <c r="B514" s="23" t="n"/>
      <c r="C514" s="25" t="n"/>
      <c r="D514" s="25" t="n"/>
      <c r="E514" s="25" t="n"/>
      <c r="F514" s="25" t="n"/>
      <c r="G514" s="35" t="n"/>
      <c r="H514" s="35" t="n"/>
      <c r="I514" s="25" t="n"/>
      <c r="J514" s="25" t="n"/>
      <c r="K514" s="36" t="str">
        <f>IF(ISNUMBER(B514),"周"&amp;CHOOSE(WEEKDAY(B514,2),"一","二","三","四","五","六","日"),"")</f>
        <v/>
      </c>
      <c r="L514" s="37" t="str">
        <f>IF(ISNUMBER(B514),DATE(YEAR(B514),MONTH(B514),1),"")</f>
        <v/>
      </c>
      <c r="M514" s="38">
        <f>IF(AND(ISNUMBER(B514),ISNUMBER(G514)),IF(AND(OR(NOT(ISNUMBER('看板'!$C$4)),B514&gt;='看板'!$C$4),OR(NOT(ISNUMBER('看板'!$E$4)),B514&lt;='看板'!$E$4),OR('看板'!$C$5="",C514='看板'!$C$5),OR('看板'!$E$5="",D514='看板'!$E$5)),1,0),0)</f>
        <v>0</v>
      </c>
      <c r="N514" s="38" t="str">
        <f>IF(M514=1,COUNTIF(M$5:M514,1),"")</f>
        <v/>
      </c>
      <c r="O514" s="39" t="str">
        <f>IF(M514=1,SUMIF(M$5:M514,1,G$5:G514),"")</f>
        <v/>
      </c>
      <c r="P514" s="39" t="str">
        <f>IF(M514=1,MAX(0,MAX(O$5:O514)),"")</f>
        <v/>
      </c>
      <c r="Q514" s="40" t="str">
        <f>IF(M514=1,P514-O514,"")</f>
        <v/>
      </c>
      <c r="R514" s="38">
        <f>IF(M514=1,IF(G514&gt;0,R513+1,0),R513)</f>
        <v>0</v>
      </c>
      <c r="S514" s="38">
        <f>IF(M514=1,IF(G514&lt;0,S513+1,0),S513)</f>
        <v>0</v>
      </c>
      <c r="T514" s="36" t="str">
        <f>IF(M514&lt;&gt;1,"",IF(R513&gt;=3,"前面连赢 3 笔以上","前面连赢 "&amp;R513&amp;" 笔"))</f>
        <v/>
      </c>
      <c r="U514" s="40" t="str">
        <f>IF(AND(M514=1,ISNUMBER(H514)),H514-G514,"")</f>
        <v/>
      </c>
      <c r="V514" s="41" t="e">
        <f>IF(M514=1,O514,NA())</f>
        <v>#N/A</v>
      </c>
      <c r="W514" s="41" t="e">
        <f>IF(M514=1,-Q514,NA())</f>
        <v>#N/A</v>
      </c>
    </row>
    <row r="515">
      <c r="A515" s="17" t="n"/>
      <c r="B515" s="23" t="n"/>
      <c r="C515" s="25" t="n"/>
      <c r="D515" s="25" t="n"/>
      <c r="E515" s="25" t="n"/>
      <c r="F515" s="25" t="n"/>
      <c r="G515" s="35" t="n"/>
      <c r="H515" s="35" t="n"/>
      <c r="I515" s="25" t="n"/>
      <c r="J515" s="25" t="n"/>
      <c r="K515" s="36" t="str">
        <f>IF(ISNUMBER(B515),"周"&amp;CHOOSE(WEEKDAY(B515,2),"一","二","三","四","五","六","日"),"")</f>
        <v/>
      </c>
      <c r="L515" s="37" t="str">
        <f>IF(ISNUMBER(B515),DATE(YEAR(B515),MONTH(B515),1),"")</f>
        <v/>
      </c>
      <c r="M515" s="38">
        <f>IF(AND(ISNUMBER(B515),ISNUMBER(G515)),IF(AND(OR(NOT(ISNUMBER('看板'!$C$4)),B515&gt;='看板'!$C$4),OR(NOT(ISNUMBER('看板'!$E$4)),B515&lt;='看板'!$E$4),OR('看板'!$C$5="",C515='看板'!$C$5),OR('看板'!$E$5="",D515='看板'!$E$5)),1,0),0)</f>
        <v>0</v>
      </c>
      <c r="N515" s="38" t="str">
        <f>IF(M515=1,COUNTIF(M$5:M515,1),"")</f>
        <v/>
      </c>
      <c r="O515" s="39" t="str">
        <f>IF(M515=1,SUMIF(M$5:M515,1,G$5:G515),"")</f>
        <v/>
      </c>
      <c r="P515" s="39" t="str">
        <f>IF(M515=1,MAX(0,MAX(O$5:O515)),"")</f>
        <v/>
      </c>
      <c r="Q515" s="40" t="str">
        <f>IF(M515=1,P515-O515,"")</f>
        <v/>
      </c>
      <c r="R515" s="38">
        <f>IF(M515=1,IF(G515&gt;0,R514+1,0),R514)</f>
        <v>0</v>
      </c>
      <c r="S515" s="38">
        <f>IF(M515=1,IF(G515&lt;0,S514+1,0),S514)</f>
        <v>0</v>
      </c>
      <c r="T515" s="36" t="str">
        <f>IF(M515&lt;&gt;1,"",IF(R514&gt;=3,"前面连赢 3 笔以上","前面连赢 "&amp;R514&amp;" 笔"))</f>
        <v/>
      </c>
      <c r="U515" s="40" t="str">
        <f>IF(AND(M515=1,ISNUMBER(H515)),H515-G515,"")</f>
        <v/>
      </c>
      <c r="V515" s="41" t="e">
        <f>IF(M515=1,O515,NA())</f>
        <v>#N/A</v>
      </c>
      <c r="W515" s="41" t="e">
        <f>IF(M515=1,-Q515,NA())</f>
        <v>#N/A</v>
      </c>
    </row>
    <row r="516">
      <c r="A516" s="17" t="n"/>
      <c r="B516" s="23" t="n"/>
      <c r="C516" s="25" t="n"/>
      <c r="D516" s="25" t="n"/>
      <c r="E516" s="25" t="n"/>
      <c r="F516" s="25" t="n"/>
      <c r="G516" s="35" t="n"/>
      <c r="H516" s="35" t="n"/>
      <c r="I516" s="25" t="n"/>
      <c r="J516" s="25" t="n"/>
      <c r="K516" s="36" t="str">
        <f>IF(ISNUMBER(B516),"周"&amp;CHOOSE(WEEKDAY(B516,2),"一","二","三","四","五","六","日"),"")</f>
        <v/>
      </c>
      <c r="L516" s="37" t="str">
        <f>IF(ISNUMBER(B516),DATE(YEAR(B516),MONTH(B516),1),"")</f>
        <v/>
      </c>
      <c r="M516" s="38">
        <f>IF(AND(ISNUMBER(B516),ISNUMBER(G516)),IF(AND(OR(NOT(ISNUMBER('看板'!$C$4)),B516&gt;='看板'!$C$4),OR(NOT(ISNUMBER('看板'!$E$4)),B516&lt;='看板'!$E$4),OR('看板'!$C$5="",C516='看板'!$C$5),OR('看板'!$E$5="",D516='看板'!$E$5)),1,0),0)</f>
        <v>0</v>
      </c>
      <c r="N516" s="38" t="str">
        <f>IF(M516=1,COUNTIF(M$5:M516,1),"")</f>
        <v/>
      </c>
      <c r="O516" s="39" t="str">
        <f>IF(M516=1,SUMIF(M$5:M516,1,G$5:G516),"")</f>
        <v/>
      </c>
      <c r="P516" s="39" t="str">
        <f>IF(M516=1,MAX(0,MAX(O$5:O516)),"")</f>
        <v/>
      </c>
      <c r="Q516" s="40" t="str">
        <f>IF(M516=1,P516-O516,"")</f>
        <v/>
      </c>
      <c r="R516" s="38">
        <f>IF(M516=1,IF(G516&gt;0,R515+1,0),R515)</f>
        <v>0</v>
      </c>
      <c r="S516" s="38">
        <f>IF(M516=1,IF(G516&lt;0,S515+1,0),S515)</f>
        <v>0</v>
      </c>
      <c r="T516" s="36" t="str">
        <f>IF(M516&lt;&gt;1,"",IF(R515&gt;=3,"前面连赢 3 笔以上","前面连赢 "&amp;R515&amp;" 笔"))</f>
        <v/>
      </c>
      <c r="U516" s="40" t="str">
        <f>IF(AND(M516=1,ISNUMBER(H516)),H516-G516,"")</f>
        <v/>
      </c>
      <c r="V516" s="41" t="e">
        <f>IF(M516=1,O516,NA())</f>
        <v>#N/A</v>
      </c>
      <c r="W516" s="41" t="e">
        <f>IF(M516=1,-Q516,NA())</f>
        <v>#N/A</v>
      </c>
    </row>
    <row r="517">
      <c r="A517" s="17" t="n"/>
      <c r="B517" s="23" t="n"/>
      <c r="C517" s="25" t="n"/>
      <c r="D517" s="25" t="n"/>
      <c r="E517" s="25" t="n"/>
      <c r="F517" s="25" t="n"/>
      <c r="G517" s="35" t="n"/>
      <c r="H517" s="35" t="n"/>
      <c r="I517" s="25" t="n"/>
      <c r="J517" s="25" t="n"/>
      <c r="K517" s="36" t="str">
        <f>IF(ISNUMBER(B517),"周"&amp;CHOOSE(WEEKDAY(B517,2),"一","二","三","四","五","六","日"),"")</f>
        <v/>
      </c>
      <c r="L517" s="37" t="str">
        <f>IF(ISNUMBER(B517),DATE(YEAR(B517),MONTH(B517),1),"")</f>
        <v/>
      </c>
      <c r="M517" s="38">
        <f>IF(AND(ISNUMBER(B517),ISNUMBER(G517)),IF(AND(OR(NOT(ISNUMBER('看板'!$C$4)),B517&gt;='看板'!$C$4),OR(NOT(ISNUMBER('看板'!$E$4)),B517&lt;='看板'!$E$4),OR('看板'!$C$5="",C517='看板'!$C$5),OR('看板'!$E$5="",D517='看板'!$E$5)),1,0),0)</f>
        <v>0</v>
      </c>
      <c r="N517" s="38" t="str">
        <f>IF(M517=1,COUNTIF(M$5:M517,1),"")</f>
        <v/>
      </c>
      <c r="O517" s="39" t="str">
        <f>IF(M517=1,SUMIF(M$5:M517,1,G$5:G517),"")</f>
        <v/>
      </c>
      <c r="P517" s="39" t="str">
        <f>IF(M517=1,MAX(0,MAX(O$5:O517)),"")</f>
        <v/>
      </c>
      <c r="Q517" s="40" t="str">
        <f>IF(M517=1,P517-O517,"")</f>
        <v/>
      </c>
      <c r="R517" s="38">
        <f>IF(M517=1,IF(G517&gt;0,R516+1,0),R516)</f>
        <v>0</v>
      </c>
      <c r="S517" s="38">
        <f>IF(M517=1,IF(G517&lt;0,S516+1,0),S516)</f>
        <v>0</v>
      </c>
      <c r="T517" s="36" t="str">
        <f>IF(M517&lt;&gt;1,"",IF(R516&gt;=3,"前面连赢 3 笔以上","前面连赢 "&amp;R516&amp;" 笔"))</f>
        <v/>
      </c>
      <c r="U517" s="40" t="str">
        <f>IF(AND(M517=1,ISNUMBER(H517)),H517-G517,"")</f>
        <v/>
      </c>
      <c r="V517" s="41" t="e">
        <f>IF(M517=1,O517,NA())</f>
        <v>#N/A</v>
      </c>
      <c r="W517" s="41" t="e">
        <f>IF(M517=1,-Q517,NA())</f>
        <v>#N/A</v>
      </c>
    </row>
    <row r="518">
      <c r="A518" s="17" t="n"/>
      <c r="B518" s="23" t="n"/>
      <c r="C518" s="25" t="n"/>
      <c r="D518" s="25" t="n"/>
      <c r="E518" s="25" t="n"/>
      <c r="F518" s="25" t="n"/>
      <c r="G518" s="35" t="n"/>
      <c r="H518" s="35" t="n"/>
      <c r="I518" s="25" t="n"/>
      <c r="J518" s="25" t="n"/>
      <c r="K518" s="36" t="str">
        <f>IF(ISNUMBER(B518),"周"&amp;CHOOSE(WEEKDAY(B518,2),"一","二","三","四","五","六","日"),"")</f>
        <v/>
      </c>
      <c r="L518" s="37" t="str">
        <f>IF(ISNUMBER(B518),DATE(YEAR(B518),MONTH(B518),1),"")</f>
        <v/>
      </c>
      <c r="M518" s="38">
        <f>IF(AND(ISNUMBER(B518),ISNUMBER(G518)),IF(AND(OR(NOT(ISNUMBER('看板'!$C$4)),B518&gt;='看板'!$C$4),OR(NOT(ISNUMBER('看板'!$E$4)),B518&lt;='看板'!$E$4),OR('看板'!$C$5="",C518='看板'!$C$5),OR('看板'!$E$5="",D518='看板'!$E$5)),1,0),0)</f>
        <v>0</v>
      </c>
      <c r="N518" s="38" t="str">
        <f>IF(M518=1,COUNTIF(M$5:M518,1),"")</f>
        <v/>
      </c>
      <c r="O518" s="39" t="str">
        <f>IF(M518=1,SUMIF(M$5:M518,1,G$5:G518),"")</f>
        <v/>
      </c>
      <c r="P518" s="39" t="str">
        <f>IF(M518=1,MAX(0,MAX(O$5:O518)),"")</f>
        <v/>
      </c>
      <c r="Q518" s="40" t="str">
        <f>IF(M518=1,P518-O518,"")</f>
        <v/>
      </c>
      <c r="R518" s="38">
        <f>IF(M518=1,IF(G518&gt;0,R517+1,0),R517)</f>
        <v>0</v>
      </c>
      <c r="S518" s="38">
        <f>IF(M518=1,IF(G518&lt;0,S517+1,0),S517)</f>
        <v>0</v>
      </c>
      <c r="T518" s="36" t="str">
        <f>IF(M518&lt;&gt;1,"",IF(R517&gt;=3,"前面连赢 3 笔以上","前面连赢 "&amp;R517&amp;" 笔"))</f>
        <v/>
      </c>
      <c r="U518" s="40" t="str">
        <f>IF(AND(M518=1,ISNUMBER(H518)),H518-G518,"")</f>
        <v/>
      </c>
      <c r="V518" s="41" t="e">
        <f>IF(M518=1,O518,NA())</f>
        <v>#N/A</v>
      </c>
      <c r="W518" s="41" t="e">
        <f>IF(M518=1,-Q518,NA())</f>
        <v>#N/A</v>
      </c>
    </row>
    <row r="519">
      <c r="A519" s="17" t="n"/>
      <c r="B519" s="23" t="n"/>
      <c r="C519" s="25" t="n"/>
      <c r="D519" s="25" t="n"/>
      <c r="E519" s="25" t="n"/>
      <c r="F519" s="25" t="n"/>
      <c r="G519" s="35" t="n"/>
      <c r="H519" s="35" t="n"/>
      <c r="I519" s="25" t="n"/>
      <c r="J519" s="25" t="n"/>
      <c r="K519" s="36" t="str">
        <f>IF(ISNUMBER(B519),"周"&amp;CHOOSE(WEEKDAY(B519,2),"一","二","三","四","五","六","日"),"")</f>
        <v/>
      </c>
      <c r="L519" s="37" t="str">
        <f>IF(ISNUMBER(B519),DATE(YEAR(B519),MONTH(B519),1),"")</f>
        <v/>
      </c>
      <c r="M519" s="38">
        <f>IF(AND(ISNUMBER(B519),ISNUMBER(G519)),IF(AND(OR(NOT(ISNUMBER('看板'!$C$4)),B519&gt;='看板'!$C$4),OR(NOT(ISNUMBER('看板'!$E$4)),B519&lt;='看板'!$E$4),OR('看板'!$C$5="",C519='看板'!$C$5),OR('看板'!$E$5="",D519='看板'!$E$5)),1,0),0)</f>
        <v>0</v>
      </c>
      <c r="N519" s="38" t="str">
        <f>IF(M519=1,COUNTIF(M$5:M519,1),"")</f>
        <v/>
      </c>
      <c r="O519" s="39" t="str">
        <f>IF(M519=1,SUMIF(M$5:M519,1,G$5:G519),"")</f>
        <v/>
      </c>
      <c r="P519" s="39" t="str">
        <f>IF(M519=1,MAX(0,MAX(O$5:O519)),"")</f>
        <v/>
      </c>
      <c r="Q519" s="40" t="str">
        <f>IF(M519=1,P519-O519,"")</f>
        <v/>
      </c>
      <c r="R519" s="38">
        <f>IF(M519=1,IF(G519&gt;0,R518+1,0),R518)</f>
        <v>0</v>
      </c>
      <c r="S519" s="38">
        <f>IF(M519=1,IF(G519&lt;0,S518+1,0),S518)</f>
        <v>0</v>
      </c>
      <c r="T519" s="36" t="str">
        <f>IF(M519&lt;&gt;1,"",IF(R518&gt;=3,"前面连赢 3 笔以上","前面连赢 "&amp;R518&amp;" 笔"))</f>
        <v/>
      </c>
      <c r="U519" s="40" t="str">
        <f>IF(AND(M519=1,ISNUMBER(H519)),H519-G519,"")</f>
        <v/>
      </c>
      <c r="V519" s="41" t="e">
        <f>IF(M519=1,O519,NA())</f>
        <v>#N/A</v>
      </c>
      <c r="W519" s="41" t="e">
        <f>IF(M519=1,-Q519,NA())</f>
        <v>#N/A</v>
      </c>
    </row>
    <row r="520">
      <c r="A520" s="17" t="n"/>
      <c r="B520" s="23" t="n"/>
      <c r="C520" s="25" t="n"/>
      <c r="D520" s="25" t="n"/>
      <c r="E520" s="25" t="n"/>
      <c r="F520" s="25" t="n"/>
      <c r="G520" s="35" t="n"/>
      <c r="H520" s="35" t="n"/>
      <c r="I520" s="25" t="n"/>
      <c r="J520" s="25" t="n"/>
      <c r="K520" s="36" t="str">
        <f>IF(ISNUMBER(B520),"周"&amp;CHOOSE(WEEKDAY(B520,2),"一","二","三","四","五","六","日"),"")</f>
        <v/>
      </c>
      <c r="L520" s="37" t="str">
        <f>IF(ISNUMBER(B520),DATE(YEAR(B520),MONTH(B520),1),"")</f>
        <v/>
      </c>
      <c r="M520" s="38">
        <f>IF(AND(ISNUMBER(B520),ISNUMBER(G520)),IF(AND(OR(NOT(ISNUMBER('看板'!$C$4)),B520&gt;='看板'!$C$4),OR(NOT(ISNUMBER('看板'!$E$4)),B520&lt;='看板'!$E$4),OR('看板'!$C$5="",C520='看板'!$C$5),OR('看板'!$E$5="",D520='看板'!$E$5)),1,0),0)</f>
        <v>0</v>
      </c>
      <c r="N520" s="38" t="str">
        <f>IF(M520=1,COUNTIF(M$5:M520,1),"")</f>
        <v/>
      </c>
      <c r="O520" s="39" t="str">
        <f>IF(M520=1,SUMIF(M$5:M520,1,G$5:G520),"")</f>
        <v/>
      </c>
      <c r="P520" s="39" t="str">
        <f>IF(M520=1,MAX(0,MAX(O$5:O520)),"")</f>
        <v/>
      </c>
      <c r="Q520" s="40" t="str">
        <f>IF(M520=1,P520-O520,"")</f>
        <v/>
      </c>
      <c r="R520" s="38">
        <f>IF(M520=1,IF(G520&gt;0,R519+1,0),R519)</f>
        <v>0</v>
      </c>
      <c r="S520" s="38">
        <f>IF(M520=1,IF(G520&lt;0,S519+1,0),S519)</f>
        <v>0</v>
      </c>
      <c r="T520" s="36" t="str">
        <f>IF(M520&lt;&gt;1,"",IF(R519&gt;=3,"前面连赢 3 笔以上","前面连赢 "&amp;R519&amp;" 笔"))</f>
        <v/>
      </c>
      <c r="U520" s="40" t="str">
        <f>IF(AND(M520=1,ISNUMBER(H520)),H520-G520,"")</f>
        <v/>
      </c>
      <c r="V520" s="41" t="e">
        <f>IF(M520=1,O520,NA())</f>
        <v>#N/A</v>
      </c>
      <c r="W520" s="41" t="e">
        <f>IF(M520=1,-Q520,NA())</f>
        <v>#N/A</v>
      </c>
    </row>
    <row r="521">
      <c r="A521" s="17" t="n"/>
      <c r="B521" s="23" t="n"/>
      <c r="C521" s="25" t="n"/>
      <c r="D521" s="25" t="n"/>
      <c r="E521" s="25" t="n"/>
      <c r="F521" s="25" t="n"/>
      <c r="G521" s="35" t="n"/>
      <c r="H521" s="35" t="n"/>
      <c r="I521" s="25" t="n"/>
      <c r="J521" s="25" t="n"/>
      <c r="K521" s="36" t="str">
        <f>IF(ISNUMBER(B521),"周"&amp;CHOOSE(WEEKDAY(B521,2),"一","二","三","四","五","六","日"),"")</f>
        <v/>
      </c>
      <c r="L521" s="37" t="str">
        <f>IF(ISNUMBER(B521),DATE(YEAR(B521),MONTH(B521),1),"")</f>
        <v/>
      </c>
      <c r="M521" s="38">
        <f>IF(AND(ISNUMBER(B521),ISNUMBER(G521)),IF(AND(OR(NOT(ISNUMBER('看板'!$C$4)),B521&gt;='看板'!$C$4),OR(NOT(ISNUMBER('看板'!$E$4)),B521&lt;='看板'!$E$4),OR('看板'!$C$5="",C521='看板'!$C$5),OR('看板'!$E$5="",D521='看板'!$E$5)),1,0),0)</f>
        <v>0</v>
      </c>
      <c r="N521" s="38" t="str">
        <f>IF(M521=1,COUNTIF(M$5:M521,1),"")</f>
        <v/>
      </c>
      <c r="O521" s="39" t="str">
        <f>IF(M521=1,SUMIF(M$5:M521,1,G$5:G521),"")</f>
        <v/>
      </c>
      <c r="P521" s="39" t="str">
        <f>IF(M521=1,MAX(0,MAX(O$5:O521)),"")</f>
        <v/>
      </c>
      <c r="Q521" s="40" t="str">
        <f>IF(M521=1,P521-O521,"")</f>
        <v/>
      </c>
      <c r="R521" s="38">
        <f>IF(M521=1,IF(G521&gt;0,R520+1,0),R520)</f>
        <v>0</v>
      </c>
      <c r="S521" s="38">
        <f>IF(M521=1,IF(G521&lt;0,S520+1,0),S520)</f>
        <v>0</v>
      </c>
      <c r="T521" s="36" t="str">
        <f>IF(M521&lt;&gt;1,"",IF(R520&gt;=3,"前面连赢 3 笔以上","前面连赢 "&amp;R520&amp;" 笔"))</f>
        <v/>
      </c>
      <c r="U521" s="40" t="str">
        <f>IF(AND(M521=1,ISNUMBER(H521)),H521-G521,"")</f>
        <v/>
      </c>
      <c r="V521" s="41" t="e">
        <f>IF(M521=1,O521,NA())</f>
        <v>#N/A</v>
      </c>
      <c r="W521" s="41" t="e">
        <f>IF(M521=1,-Q521,NA())</f>
        <v>#N/A</v>
      </c>
    </row>
    <row r="522">
      <c r="A522" s="17" t="n"/>
      <c r="B522" s="23" t="n"/>
      <c r="C522" s="25" t="n"/>
      <c r="D522" s="25" t="n"/>
      <c r="E522" s="25" t="n"/>
      <c r="F522" s="25" t="n"/>
      <c r="G522" s="35" t="n"/>
      <c r="H522" s="35" t="n"/>
      <c r="I522" s="25" t="n"/>
      <c r="J522" s="25" t="n"/>
      <c r="K522" s="36" t="str">
        <f>IF(ISNUMBER(B522),"周"&amp;CHOOSE(WEEKDAY(B522,2),"一","二","三","四","五","六","日"),"")</f>
        <v/>
      </c>
      <c r="L522" s="37" t="str">
        <f>IF(ISNUMBER(B522),DATE(YEAR(B522),MONTH(B522),1),"")</f>
        <v/>
      </c>
      <c r="M522" s="38">
        <f>IF(AND(ISNUMBER(B522),ISNUMBER(G522)),IF(AND(OR(NOT(ISNUMBER('看板'!$C$4)),B522&gt;='看板'!$C$4),OR(NOT(ISNUMBER('看板'!$E$4)),B522&lt;='看板'!$E$4),OR('看板'!$C$5="",C522='看板'!$C$5),OR('看板'!$E$5="",D522='看板'!$E$5)),1,0),0)</f>
        <v>0</v>
      </c>
      <c r="N522" s="38" t="str">
        <f>IF(M522=1,COUNTIF(M$5:M522,1),"")</f>
        <v/>
      </c>
      <c r="O522" s="39" t="str">
        <f>IF(M522=1,SUMIF(M$5:M522,1,G$5:G522),"")</f>
        <v/>
      </c>
      <c r="P522" s="39" t="str">
        <f>IF(M522=1,MAX(0,MAX(O$5:O522)),"")</f>
        <v/>
      </c>
      <c r="Q522" s="40" t="str">
        <f>IF(M522=1,P522-O522,"")</f>
        <v/>
      </c>
      <c r="R522" s="38">
        <f>IF(M522=1,IF(G522&gt;0,R521+1,0),R521)</f>
        <v>0</v>
      </c>
      <c r="S522" s="38">
        <f>IF(M522=1,IF(G522&lt;0,S521+1,0),S521)</f>
        <v>0</v>
      </c>
      <c r="T522" s="36" t="str">
        <f>IF(M522&lt;&gt;1,"",IF(R521&gt;=3,"前面连赢 3 笔以上","前面连赢 "&amp;R521&amp;" 笔"))</f>
        <v/>
      </c>
      <c r="U522" s="40" t="str">
        <f>IF(AND(M522=1,ISNUMBER(H522)),H522-G522,"")</f>
        <v/>
      </c>
      <c r="V522" s="41" t="e">
        <f>IF(M522=1,O522,NA())</f>
        <v>#N/A</v>
      </c>
      <c r="W522" s="41" t="e">
        <f>IF(M522=1,-Q522,NA())</f>
        <v>#N/A</v>
      </c>
    </row>
    <row r="523">
      <c r="A523" s="17" t="n"/>
      <c r="B523" s="23" t="n"/>
      <c r="C523" s="25" t="n"/>
      <c r="D523" s="25" t="n"/>
      <c r="E523" s="25" t="n"/>
      <c r="F523" s="25" t="n"/>
      <c r="G523" s="35" t="n"/>
      <c r="H523" s="35" t="n"/>
      <c r="I523" s="25" t="n"/>
      <c r="J523" s="25" t="n"/>
      <c r="K523" s="36" t="str">
        <f>IF(ISNUMBER(B523),"周"&amp;CHOOSE(WEEKDAY(B523,2),"一","二","三","四","五","六","日"),"")</f>
        <v/>
      </c>
      <c r="L523" s="37" t="str">
        <f>IF(ISNUMBER(B523),DATE(YEAR(B523),MONTH(B523),1),"")</f>
        <v/>
      </c>
      <c r="M523" s="38">
        <f>IF(AND(ISNUMBER(B523),ISNUMBER(G523)),IF(AND(OR(NOT(ISNUMBER('看板'!$C$4)),B523&gt;='看板'!$C$4),OR(NOT(ISNUMBER('看板'!$E$4)),B523&lt;='看板'!$E$4),OR('看板'!$C$5="",C523='看板'!$C$5),OR('看板'!$E$5="",D523='看板'!$E$5)),1,0),0)</f>
        <v>0</v>
      </c>
      <c r="N523" s="38" t="str">
        <f>IF(M523=1,COUNTIF(M$5:M523,1),"")</f>
        <v/>
      </c>
      <c r="O523" s="39" t="str">
        <f>IF(M523=1,SUMIF(M$5:M523,1,G$5:G523),"")</f>
        <v/>
      </c>
      <c r="P523" s="39" t="str">
        <f>IF(M523=1,MAX(0,MAX(O$5:O523)),"")</f>
        <v/>
      </c>
      <c r="Q523" s="40" t="str">
        <f>IF(M523=1,P523-O523,"")</f>
        <v/>
      </c>
      <c r="R523" s="38">
        <f>IF(M523=1,IF(G523&gt;0,R522+1,0),R522)</f>
        <v>0</v>
      </c>
      <c r="S523" s="38">
        <f>IF(M523=1,IF(G523&lt;0,S522+1,0),S522)</f>
        <v>0</v>
      </c>
      <c r="T523" s="36" t="str">
        <f>IF(M523&lt;&gt;1,"",IF(R522&gt;=3,"前面连赢 3 笔以上","前面连赢 "&amp;R522&amp;" 笔"))</f>
        <v/>
      </c>
      <c r="U523" s="40" t="str">
        <f>IF(AND(M523=1,ISNUMBER(H523)),H523-G523,"")</f>
        <v/>
      </c>
      <c r="V523" s="41" t="e">
        <f>IF(M523=1,O523,NA())</f>
        <v>#N/A</v>
      </c>
      <c r="W523" s="41" t="e">
        <f>IF(M523=1,-Q523,NA())</f>
        <v>#N/A</v>
      </c>
    </row>
    <row r="524">
      <c r="A524" s="17" t="n"/>
      <c r="B524" s="23" t="n"/>
      <c r="C524" s="25" t="n"/>
      <c r="D524" s="25" t="n"/>
      <c r="E524" s="25" t="n"/>
      <c r="F524" s="25" t="n"/>
      <c r="G524" s="35" t="n"/>
      <c r="H524" s="35" t="n"/>
      <c r="I524" s="25" t="n"/>
      <c r="J524" s="25" t="n"/>
      <c r="K524" s="36" t="str">
        <f>IF(ISNUMBER(B524),"周"&amp;CHOOSE(WEEKDAY(B524,2),"一","二","三","四","五","六","日"),"")</f>
        <v/>
      </c>
      <c r="L524" s="37" t="str">
        <f>IF(ISNUMBER(B524),DATE(YEAR(B524),MONTH(B524),1),"")</f>
        <v/>
      </c>
      <c r="M524" s="38">
        <f>IF(AND(ISNUMBER(B524),ISNUMBER(G524)),IF(AND(OR(NOT(ISNUMBER('看板'!$C$4)),B524&gt;='看板'!$C$4),OR(NOT(ISNUMBER('看板'!$E$4)),B524&lt;='看板'!$E$4),OR('看板'!$C$5="",C524='看板'!$C$5),OR('看板'!$E$5="",D524='看板'!$E$5)),1,0),0)</f>
        <v>0</v>
      </c>
      <c r="N524" s="38" t="str">
        <f>IF(M524=1,COUNTIF(M$5:M524,1),"")</f>
        <v/>
      </c>
      <c r="O524" s="39" t="str">
        <f>IF(M524=1,SUMIF(M$5:M524,1,G$5:G524),"")</f>
        <v/>
      </c>
      <c r="P524" s="39" t="str">
        <f>IF(M524=1,MAX(0,MAX(O$5:O524)),"")</f>
        <v/>
      </c>
      <c r="Q524" s="40" t="str">
        <f>IF(M524=1,P524-O524,"")</f>
        <v/>
      </c>
      <c r="R524" s="38">
        <f>IF(M524=1,IF(G524&gt;0,R523+1,0),R523)</f>
        <v>0</v>
      </c>
      <c r="S524" s="38">
        <f>IF(M524=1,IF(G524&lt;0,S523+1,0),S523)</f>
        <v>0</v>
      </c>
      <c r="T524" s="36" t="str">
        <f>IF(M524&lt;&gt;1,"",IF(R523&gt;=3,"前面连赢 3 笔以上","前面连赢 "&amp;R523&amp;" 笔"))</f>
        <v/>
      </c>
      <c r="U524" s="40" t="str">
        <f>IF(AND(M524=1,ISNUMBER(H524)),H524-G524,"")</f>
        <v/>
      </c>
      <c r="V524" s="41" t="e">
        <f>IF(M524=1,O524,NA())</f>
        <v>#N/A</v>
      </c>
      <c r="W524" s="41" t="e">
        <f>IF(M524=1,-Q524,NA())</f>
        <v>#N/A</v>
      </c>
    </row>
    <row r="525">
      <c r="A525" s="17" t="n"/>
      <c r="B525" s="23" t="n"/>
      <c r="C525" s="25" t="n"/>
      <c r="D525" s="25" t="n"/>
      <c r="E525" s="25" t="n"/>
      <c r="F525" s="25" t="n"/>
      <c r="G525" s="35" t="n"/>
      <c r="H525" s="35" t="n"/>
      <c r="I525" s="25" t="n"/>
      <c r="J525" s="25" t="n"/>
      <c r="K525" s="36" t="str">
        <f>IF(ISNUMBER(B525),"周"&amp;CHOOSE(WEEKDAY(B525,2),"一","二","三","四","五","六","日"),"")</f>
        <v/>
      </c>
      <c r="L525" s="37" t="str">
        <f>IF(ISNUMBER(B525),DATE(YEAR(B525),MONTH(B525),1),"")</f>
        <v/>
      </c>
      <c r="M525" s="38">
        <f>IF(AND(ISNUMBER(B525),ISNUMBER(G525)),IF(AND(OR(NOT(ISNUMBER('看板'!$C$4)),B525&gt;='看板'!$C$4),OR(NOT(ISNUMBER('看板'!$E$4)),B525&lt;='看板'!$E$4),OR('看板'!$C$5="",C525='看板'!$C$5),OR('看板'!$E$5="",D525='看板'!$E$5)),1,0),0)</f>
        <v>0</v>
      </c>
      <c r="N525" s="38" t="str">
        <f>IF(M525=1,COUNTIF(M$5:M525,1),"")</f>
        <v/>
      </c>
      <c r="O525" s="39" t="str">
        <f>IF(M525=1,SUMIF(M$5:M525,1,G$5:G525),"")</f>
        <v/>
      </c>
      <c r="P525" s="39" t="str">
        <f>IF(M525=1,MAX(0,MAX(O$5:O525)),"")</f>
        <v/>
      </c>
      <c r="Q525" s="40" t="str">
        <f>IF(M525=1,P525-O525,"")</f>
        <v/>
      </c>
      <c r="R525" s="38">
        <f>IF(M525=1,IF(G525&gt;0,R524+1,0),R524)</f>
        <v>0</v>
      </c>
      <c r="S525" s="38">
        <f>IF(M525=1,IF(G525&lt;0,S524+1,0),S524)</f>
        <v>0</v>
      </c>
      <c r="T525" s="36" t="str">
        <f>IF(M525&lt;&gt;1,"",IF(R524&gt;=3,"前面连赢 3 笔以上","前面连赢 "&amp;R524&amp;" 笔"))</f>
        <v/>
      </c>
      <c r="U525" s="40" t="str">
        <f>IF(AND(M525=1,ISNUMBER(H525)),H525-G525,"")</f>
        <v/>
      </c>
      <c r="V525" s="41" t="e">
        <f>IF(M525=1,O525,NA())</f>
        <v>#N/A</v>
      </c>
      <c r="W525" s="41" t="e">
        <f>IF(M525=1,-Q525,NA())</f>
        <v>#N/A</v>
      </c>
    </row>
    <row r="526">
      <c r="A526" s="17" t="n"/>
      <c r="B526" s="23" t="n"/>
      <c r="C526" s="25" t="n"/>
      <c r="D526" s="25" t="n"/>
      <c r="E526" s="25" t="n"/>
      <c r="F526" s="25" t="n"/>
      <c r="G526" s="35" t="n"/>
      <c r="H526" s="35" t="n"/>
      <c r="I526" s="25" t="n"/>
      <c r="J526" s="25" t="n"/>
      <c r="K526" s="36" t="str">
        <f>IF(ISNUMBER(B526),"周"&amp;CHOOSE(WEEKDAY(B526,2),"一","二","三","四","五","六","日"),"")</f>
        <v/>
      </c>
      <c r="L526" s="37" t="str">
        <f>IF(ISNUMBER(B526),DATE(YEAR(B526),MONTH(B526),1),"")</f>
        <v/>
      </c>
      <c r="M526" s="38">
        <f>IF(AND(ISNUMBER(B526),ISNUMBER(G526)),IF(AND(OR(NOT(ISNUMBER('看板'!$C$4)),B526&gt;='看板'!$C$4),OR(NOT(ISNUMBER('看板'!$E$4)),B526&lt;='看板'!$E$4),OR('看板'!$C$5="",C526='看板'!$C$5),OR('看板'!$E$5="",D526='看板'!$E$5)),1,0),0)</f>
        <v>0</v>
      </c>
      <c r="N526" s="38" t="str">
        <f>IF(M526=1,COUNTIF(M$5:M526,1),"")</f>
        <v/>
      </c>
      <c r="O526" s="39" t="str">
        <f>IF(M526=1,SUMIF(M$5:M526,1,G$5:G526),"")</f>
        <v/>
      </c>
      <c r="P526" s="39" t="str">
        <f>IF(M526=1,MAX(0,MAX(O$5:O526)),"")</f>
        <v/>
      </c>
      <c r="Q526" s="40" t="str">
        <f>IF(M526=1,P526-O526,"")</f>
        <v/>
      </c>
      <c r="R526" s="38">
        <f>IF(M526=1,IF(G526&gt;0,R525+1,0),R525)</f>
        <v>0</v>
      </c>
      <c r="S526" s="38">
        <f>IF(M526=1,IF(G526&lt;0,S525+1,0),S525)</f>
        <v>0</v>
      </c>
      <c r="T526" s="36" t="str">
        <f>IF(M526&lt;&gt;1,"",IF(R525&gt;=3,"前面连赢 3 笔以上","前面连赢 "&amp;R525&amp;" 笔"))</f>
        <v/>
      </c>
      <c r="U526" s="40" t="str">
        <f>IF(AND(M526=1,ISNUMBER(H526)),H526-G526,"")</f>
        <v/>
      </c>
      <c r="V526" s="41" t="e">
        <f>IF(M526=1,O526,NA())</f>
        <v>#N/A</v>
      </c>
      <c r="W526" s="41" t="e">
        <f>IF(M526=1,-Q526,NA())</f>
        <v>#N/A</v>
      </c>
    </row>
    <row r="527">
      <c r="A527" s="17" t="n"/>
      <c r="B527" s="23" t="n"/>
      <c r="C527" s="25" t="n"/>
      <c r="D527" s="25" t="n"/>
      <c r="E527" s="25" t="n"/>
      <c r="F527" s="25" t="n"/>
      <c r="G527" s="35" t="n"/>
      <c r="H527" s="35" t="n"/>
      <c r="I527" s="25" t="n"/>
      <c r="J527" s="25" t="n"/>
      <c r="K527" s="36" t="str">
        <f>IF(ISNUMBER(B527),"周"&amp;CHOOSE(WEEKDAY(B527,2),"一","二","三","四","五","六","日"),"")</f>
        <v/>
      </c>
      <c r="L527" s="37" t="str">
        <f>IF(ISNUMBER(B527),DATE(YEAR(B527),MONTH(B527),1),"")</f>
        <v/>
      </c>
      <c r="M527" s="38">
        <f>IF(AND(ISNUMBER(B527),ISNUMBER(G527)),IF(AND(OR(NOT(ISNUMBER('看板'!$C$4)),B527&gt;='看板'!$C$4),OR(NOT(ISNUMBER('看板'!$E$4)),B527&lt;='看板'!$E$4),OR('看板'!$C$5="",C527='看板'!$C$5),OR('看板'!$E$5="",D527='看板'!$E$5)),1,0),0)</f>
        <v>0</v>
      </c>
      <c r="N527" s="38" t="str">
        <f>IF(M527=1,COUNTIF(M$5:M527,1),"")</f>
        <v/>
      </c>
      <c r="O527" s="39" t="str">
        <f>IF(M527=1,SUMIF(M$5:M527,1,G$5:G527),"")</f>
        <v/>
      </c>
      <c r="P527" s="39" t="str">
        <f>IF(M527=1,MAX(0,MAX(O$5:O527)),"")</f>
        <v/>
      </c>
      <c r="Q527" s="40" t="str">
        <f>IF(M527=1,P527-O527,"")</f>
        <v/>
      </c>
      <c r="R527" s="38">
        <f>IF(M527=1,IF(G527&gt;0,R526+1,0),R526)</f>
        <v>0</v>
      </c>
      <c r="S527" s="38">
        <f>IF(M527=1,IF(G527&lt;0,S526+1,0),S526)</f>
        <v>0</v>
      </c>
      <c r="T527" s="36" t="str">
        <f>IF(M527&lt;&gt;1,"",IF(R526&gt;=3,"前面连赢 3 笔以上","前面连赢 "&amp;R526&amp;" 笔"))</f>
        <v/>
      </c>
      <c r="U527" s="40" t="str">
        <f>IF(AND(M527=1,ISNUMBER(H527)),H527-G527,"")</f>
        <v/>
      </c>
      <c r="V527" s="41" t="e">
        <f>IF(M527=1,O527,NA())</f>
        <v>#N/A</v>
      </c>
      <c r="W527" s="41" t="e">
        <f>IF(M527=1,-Q527,NA())</f>
        <v>#N/A</v>
      </c>
    </row>
    <row r="528">
      <c r="A528" s="17" t="n"/>
      <c r="B528" s="23" t="n"/>
      <c r="C528" s="25" t="n"/>
      <c r="D528" s="25" t="n"/>
      <c r="E528" s="25" t="n"/>
      <c r="F528" s="25" t="n"/>
      <c r="G528" s="35" t="n"/>
      <c r="H528" s="35" t="n"/>
      <c r="I528" s="25" t="n"/>
      <c r="J528" s="25" t="n"/>
      <c r="K528" s="36" t="str">
        <f>IF(ISNUMBER(B528),"周"&amp;CHOOSE(WEEKDAY(B528,2),"一","二","三","四","五","六","日"),"")</f>
        <v/>
      </c>
      <c r="L528" s="37" t="str">
        <f>IF(ISNUMBER(B528),DATE(YEAR(B528),MONTH(B528),1),"")</f>
        <v/>
      </c>
      <c r="M528" s="38">
        <f>IF(AND(ISNUMBER(B528),ISNUMBER(G528)),IF(AND(OR(NOT(ISNUMBER('看板'!$C$4)),B528&gt;='看板'!$C$4),OR(NOT(ISNUMBER('看板'!$E$4)),B528&lt;='看板'!$E$4),OR('看板'!$C$5="",C528='看板'!$C$5),OR('看板'!$E$5="",D528='看板'!$E$5)),1,0),0)</f>
        <v>0</v>
      </c>
      <c r="N528" s="38" t="str">
        <f>IF(M528=1,COUNTIF(M$5:M528,1),"")</f>
        <v/>
      </c>
      <c r="O528" s="39" t="str">
        <f>IF(M528=1,SUMIF(M$5:M528,1,G$5:G528),"")</f>
        <v/>
      </c>
      <c r="P528" s="39" t="str">
        <f>IF(M528=1,MAX(0,MAX(O$5:O528)),"")</f>
        <v/>
      </c>
      <c r="Q528" s="40" t="str">
        <f>IF(M528=1,P528-O528,"")</f>
        <v/>
      </c>
      <c r="R528" s="38">
        <f>IF(M528=1,IF(G528&gt;0,R527+1,0),R527)</f>
        <v>0</v>
      </c>
      <c r="S528" s="38">
        <f>IF(M528=1,IF(G528&lt;0,S527+1,0),S527)</f>
        <v>0</v>
      </c>
      <c r="T528" s="36" t="str">
        <f>IF(M528&lt;&gt;1,"",IF(R527&gt;=3,"前面连赢 3 笔以上","前面连赢 "&amp;R527&amp;" 笔"))</f>
        <v/>
      </c>
      <c r="U528" s="40" t="str">
        <f>IF(AND(M528=1,ISNUMBER(H528)),H528-G528,"")</f>
        <v/>
      </c>
      <c r="V528" s="41" t="e">
        <f>IF(M528=1,O528,NA())</f>
        <v>#N/A</v>
      </c>
      <c r="W528" s="41" t="e">
        <f>IF(M528=1,-Q528,NA())</f>
        <v>#N/A</v>
      </c>
    </row>
    <row r="529">
      <c r="A529" s="17" t="n"/>
      <c r="B529" s="23" t="n"/>
      <c r="C529" s="25" t="n"/>
      <c r="D529" s="25" t="n"/>
      <c r="E529" s="25" t="n"/>
      <c r="F529" s="25" t="n"/>
      <c r="G529" s="35" t="n"/>
      <c r="H529" s="35" t="n"/>
      <c r="I529" s="25" t="n"/>
      <c r="J529" s="25" t="n"/>
      <c r="K529" s="36" t="str">
        <f>IF(ISNUMBER(B529),"周"&amp;CHOOSE(WEEKDAY(B529,2),"一","二","三","四","五","六","日"),"")</f>
        <v/>
      </c>
      <c r="L529" s="37" t="str">
        <f>IF(ISNUMBER(B529),DATE(YEAR(B529),MONTH(B529),1),"")</f>
        <v/>
      </c>
      <c r="M529" s="38">
        <f>IF(AND(ISNUMBER(B529),ISNUMBER(G529)),IF(AND(OR(NOT(ISNUMBER('看板'!$C$4)),B529&gt;='看板'!$C$4),OR(NOT(ISNUMBER('看板'!$E$4)),B529&lt;='看板'!$E$4),OR('看板'!$C$5="",C529='看板'!$C$5),OR('看板'!$E$5="",D529='看板'!$E$5)),1,0),0)</f>
        <v>0</v>
      </c>
      <c r="N529" s="38" t="str">
        <f>IF(M529=1,COUNTIF(M$5:M529,1),"")</f>
        <v/>
      </c>
      <c r="O529" s="39" t="str">
        <f>IF(M529=1,SUMIF(M$5:M529,1,G$5:G529),"")</f>
        <v/>
      </c>
      <c r="P529" s="39" t="str">
        <f>IF(M529=1,MAX(0,MAX(O$5:O529)),"")</f>
        <v/>
      </c>
      <c r="Q529" s="40" t="str">
        <f>IF(M529=1,P529-O529,"")</f>
        <v/>
      </c>
      <c r="R529" s="38">
        <f>IF(M529=1,IF(G529&gt;0,R528+1,0),R528)</f>
        <v>0</v>
      </c>
      <c r="S529" s="38">
        <f>IF(M529=1,IF(G529&lt;0,S528+1,0),S528)</f>
        <v>0</v>
      </c>
      <c r="T529" s="36" t="str">
        <f>IF(M529&lt;&gt;1,"",IF(R528&gt;=3,"前面连赢 3 笔以上","前面连赢 "&amp;R528&amp;" 笔"))</f>
        <v/>
      </c>
      <c r="U529" s="40" t="str">
        <f>IF(AND(M529=1,ISNUMBER(H529)),H529-G529,"")</f>
        <v/>
      </c>
      <c r="V529" s="41" t="e">
        <f>IF(M529=1,O529,NA())</f>
        <v>#N/A</v>
      </c>
      <c r="W529" s="41" t="e">
        <f>IF(M529=1,-Q529,NA())</f>
        <v>#N/A</v>
      </c>
    </row>
    <row r="530">
      <c r="A530" s="17" t="n"/>
      <c r="B530" s="23" t="n"/>
      <c r="C530" s="25" t="n"/>
      <c r="D530" s="25" t="n"/>
      <c r="E530" s="25" t="n"/>
      <c r="F530" s="25" t="n"/>
      <c r="G530" s="35" t="n"/>
      <c r="H530" s="35" t="n"/>
      <c r="I530" s="25" t="n"/>
      <c r="J530" s="25" t="n"/>
      <c r="K530" s="36" t="str">
        <f>IF(ISNUMBER(B530),"周"&amp;CHOOSE(WEEKDAY(B530,2),"一","二","三","四","五","六","日"),"")</f>
        <v/>
      </c>
      <c r="L530" s="37" t="str">
        <f>IF(ISNUMBER(B530),DATE(YEAR(B530),MONTH(B530),1),"")</f>
        <v/>
      </c>
      <c r="M530" s="38">
        <f>IF(AND(ISNUMBER(B530),ISNUMBER(G530)),IF(AND(OR(NOT(ISNUMBER('看板'!$C$4)),B530&gt;='看板'!$C$4),OR(NOT(ISNUMBER('看板'!$E$4)),B530&lt;='看板'!$E$4),OR('看板'!$C$5="",C530='看板'!$C$5),OR('看板'!$E$5="",D530='看板'!$E$5)),1,0),0)</f>
        <v>0</v>
      </c>
      <c r="N530" s="38" t="str">
        <f>IF(M530=1,COUNTIF(M$5:M530,1),"")</f>
        <v/>
      </c>
      <c r="O530" s="39" t="str">
        <f>IF(M530=1,SUMIF(M$5:M530,1,G$5:G530),"")</f>
        <v/>
      </c>
      <c r="P530" s="39" t="str">
        <f>IF(M530=1,MAX(0,MAX(O$5:O530)),"")</f>
        <v/>
      </c>
      <c r="Q530" s="40" t="str">
        <f>IF(M530=1,P530-O530,"")</f>
        <v/>
      </c>
      <c r="R530" s="38">
        <f>IF(M530=1,IF(G530&gt;0,R529+1,0),R529)</f>
        <v>0</v>
      </c>
      <c r="S530" s="38">
        <f>IF(M530=1,IF(G530&lt;0,S529+1,0),S529)</f>
        <v>0</v>
      </c>
      <c r="T530" s="36" t="str">
        <f>IF(M530&lt;&gt;1,"",IF(R529&gt;=3,"前面连赢 3 笔以上","前面连赢 "&amp;R529&amp;" 笔"))</f>
        <v/>
      </c>
      <c r="U530" s="40" t="str">
        <f>IF(AND(M530=1,ISNUMBER(H530)),H530-G530,"")</f>
        <v/>
      </c>
      <c r="V530" s="41" t="e">
        <f>IF(M530=1,O530,NA())</f>
        <v>#N/A</v>
      </c>
      <c r="W530" s="41" t="e">
        <f>IF(M530=1,-Q530,NA())</f>
        <v>#N/A</v>
      </c>
    </row>
    <row r="531">
      <c r="A531" s="17" t="n"/>
      <c r="B531" s="23" t="n"/>
      <c r="C531" s="25" t="n"/>
      <c r="D531" s="25" t="n"/>
      <c r="E531" s="25" t="n"/>
      <c r="F531" s="25" t="n"/>
      <c r="G531" s="35" t="n"/>
      <c r="H531" s="35" t="n"/>
      <c r="I531" s="25" t="n"/>
      <c r="J531" s="25" t="n"/>
      <c r="K531" s="36" t="str">
        <f>IF(ISNUMBER(B531),"周"&amp;CHOOSE(WEEKDAY(B531,2),"一","二","三","四","五","六","日"),"")</f>
        <v/>
      </c>
      <c r="L531" s="37" t="str">
        <f>IF(ISNUMBER(B531),DATE(YEAR(B531),MONTH(B531),1),"")</f>
        <v/>
      </c>
      <c r="M531" s="38">
        <f>IF(AND(ISNUMBER(B531),ISNUMBER(G531)),IF(AND(OR(NOT(ISNUMBER('看板'!$C$4)),B531&gt;='看板'!$C$4),OR(NOT(ISNUMBER('看板'!$E$4)),B531&lt;='看板'!$E$4),OR('看板'!$C$5="",C531='看板'!$C$5),OR('看板'!$E$5="",D531='看板'!$E$5)),1,0),0)</f>
        <v>0</v>
      </c>
      <c r="N531" s="38" t="str">
        <f>IF(M531=1,COUNTIF(M$5:M531,1),"")</f>
        <v/>
      </c>
      <c r="O531" s="39" t="str">
        <f>IF(M531=1,SUMIF(M$5:M531,1,G$5:G531),"")</f>
        <v/>
      </c>
      <c r="P531" s="39" t="str">
        <f>IF(M531=1,MAX(0,MAX(O$5:O531)),"")</f>
        <v/>
      </c>
      <c r="Q531" s="40" t="str">
        <f>IF(M531=1,P531-O531,"")</f>
        <v/>
      </c>
      <c r="R531" s="38">
        <f>IF(M531=1,IF(G531&gt;0,R530+1,0),R530)</f>
        <v>0</v>
      </c>
      <c r="S531" s="38">
        <f>IF(M531=1,IF(G531&lt;0,S530+1,0),S530)</f>
        <v>0</v>
      </c>
      <c r="T531" s="36" t="str">
        <f>IF(M531&lt;&gt;1,"",IF(R530&gt;=3,"前面连赢 3 笔以上","前面连赢 "&amp;R530&amp;" 笔"))</f>
        <v/>
      </c>
      <c r="U531" s="40" t="str">
        <f>IF(AND(M531=1,ISNUMBER(H531)),H531-G531,"")</f>
        <v/>
      </c>
      <c r="V531" s="41" t="e">
        <f>IF(M531=1,O531,NA())</f>
        <v>#N/A</v>
      </c>
      <c r="W531" s="41" t="e">
        <f>IF(M531=1,-Q531,NA())</f>
        <v>#N/A</v>
      </c>
    </row>
    <row r="532">
      <c r="A532" s="17" t="n"/>
      <c r="B532" s="23" t="n"/>
      <c r="C532" s="25" t="n"/>
      <c r="D532" s="25" t="n"/>
      <c r="E532" s="25" t="n"/>
      <c r="F532" s="25" t="n"/>
      <c r="G532" s="35" t="n"/>
      <c r="H532" s="35" t="n"/>
      <c r="I532" s="25" t="n"/>
      <c r="J532" s="25" t="n"/>
      <c r="K532" s="36" t="str">
        <f>IF(ISNUMBER(B532),"周"&amp;CHOOSE(WEEKDAY(B532,2),"一","二","三","四","五","六","日"),"")</f>
        <v/>
      </c>
      <c r="L532" s="37" t="str">
        <f>IF(ISNUMBER(B532),DATE(YEAR(B532),MONTH(B532),1),"")</f>
        <v/>
      </c>
      <c r="M532" s="38">
        <f>IF(AND(ISNUMBER(B532),ISNUMBER(G532)),IF(AND(OR(NOT(ISNUMBER('看板'!$C$4)),B532&gt;='看板'!$C$4),OR(NOT(ISNUMBER('看板'!$E$4)),B532&lt;='看板'!$E$4),OR('看板'!$C$5="",C532='看板'!$C$5),OR('看板'!$E$5="",D532='看板'!$E$5)),1,0),0)</f>
        <v>0</v>
      </c>
      <c r="N532" s="38" t="str">
        <f>IF(M532=1,COUNTIF(M$5:M532,1),"")</f>
        <v/>
      </c>
      <c r="O532" s="39" t="str">
        <f>IF(M532=1,SUMIF(M$5:M532,1,G$5:G532),"")</f>
        <v/>
      </c>
      <c r="P532" s="39" t="str">
        <f>IF(M532=1,MAX(0,MAX(O$5:O532)),"")</f>
        <v/>
      </c>
      <c r="Q532" s="40" t="str">
        <f>IF(M532=1,P532-O532,"")</f>
        <v/>
      </c>
      <c r="R532" s="38">
        <f>IF(M532=1,IF(G532&gt;0,R531+1,0),R531)</f>
        <v>0</v>
      </c>
      <c r="S532" s="38">
        <f>IF(M532=1,IF(G532&lt;0,S531+1,0),S531)</f>
        <v>0</v>
      </c>
      <c r="T532" s="36" t="str">
        <f>IF(M532&lt;&gt;1,"",IF(R531&gt;=3,"前面连赢 3 笔以上","前面连赢 "&amp;R531&amp;" 笔"))</f>
        <v/>
      </c>
      <c r="U532" s="40" t="str">
        <f>IF(AND(M532=1,ISNUMBER(H532)),H532-G532,"")</f>
        <v/>
      </c>
      <c r="V532" s="41" t="e">
        <f>IF(M532=1,O532,NA())</f>
        <v>#N/A</v>
      </c>
      <c r="W532" s="41" t="e">
        <f>IF(M532=1,-Q532,NA())</f>
        <v>#N/A</v>
      </c>
    </row>
    <row r="533">
      <c r="A533" s="17" t="n"/>
      <c r="B533" s="23" t="n"/>
      <c r="C533" s="25" t="n"/>
      <c r="D533" s="25" t="n"/>
      <c r="E533" s="25" t="n"/>
      <c r="F533" s="25" t="n"/>
      <c r="G533" s="35" t="n"/>
      <c r="H533" s="35" t="n"/>
      <c r="I533" s="25" t="n"/>
      <c r="J533" s="25" t="n"/>
      <c r="K533" s="36" t="str">
        <f>IF(ISNUMBER(B533),"周"&amp;CHOOSE(WEEKDAY(B533,2),"一","二","三","四","五","六","日"),"")</f>
        <v/>
      </c>
      <c r="L533" s="37" t="str">
        <f>IF(ISNUMBER(B533),DATE(YEAR(B533),MONTH(B533),1),"")</f>
        <v/>
      </c>
      <c r="M533" s="38">
        <f>IF(AND(ISNUMBER(B533),ISNUMBER(G533)),IF(AND(OR(NOT(ISNUMBER('看板'!$C$4)),B533&gt;='看板'!$C$4),OR(NOT(ISNUMBER('看板'!$E$4)),B533&lt;='看板'!$E$4),OR('看板'!$C$5="",C533='看板'!$C$5),OR('看板'!$E$5="",D533='看板'!$E$5)),1,0),0)</f>
        <v>0</v>
      </c>
      <c r="N533" s="38" t="str">
        <f>IF(M533=1,COUNTIF(M$5:M533,1),"")</f>
        <v/>
      </c>
      <c r="O533" s="39" t="str">
        <f>IF(M533=1,SUMIF(M$5:M533,1,G$5:G533),"")</f>
        <v/>
      </c>
      <c r="P533" s="39" t="str">
        <f>IF(M533=1,MAX(0,MAX(O$5:O533)),"")</f>
        <v/>
      </c>
      <c r="Q533" s="40" t="str">
        <f>IF(M533=1,P533-O533,"")</f>
        <v/>
      </c>
      <c r="R533" s="38">
        <f>IF(M533=1,IF(G533&gt;0,R532+1,0),R532)</f>
        <v>0</v>
      </c>
      <c r="S533" s="38">
        <f>IF(M533=1,IF(G533&lt;0,S532+1,0),S532)</f>
        <v>0</v>
      </c>
      <c r="T533" s="36" t="str">
        <f>IF(M533&lt;&gt;1,"",IF(R532&gt;=3,"前面连赢 3 笔以上","前面连赢 "&amp;R532&amp;" 笔"))</f>
        <v/>
      </c>
      <c r="U533" s="40" t="str">
        <f>IF(AND(M533=1,ISNUMBER(H533)),H533-G533,"")</f>
        <v/>
      </c>
      <c r="V533" s="41" t="e">
        <f>IF(M533=1,O533,NA())</f>
        <v>#N/A</v>
      </c>
      <c r="W533" s="41" t="e">
        <f>IF(M533=1,-Q533,NA())</f>
        <v>#N/A</v>
      </c>
    </row>
    <row r="534">
      <c r="A534" s="17" t="n"/>
      <c r="B534" s="23" t="n"/>
      <c r="C534" s="25" t="n"/>
      <c r="D534" s="25" t="n"/>
      <c r="E534" s="25" t="n"/>
      <c r="F534" s="25" t="n"/>
      <c r="G534" s="35" t="n"/>
      <c r="H534" s="35" t="n"/>
      <c r="I534" s="25" t="n"/>
      <c r="J534" s="25" t="n"/>
      <c r="K534" s="36" t="str">
        <f>IF(ISNUMBER(B534),"周"&amp;CHOOSE(WEEKDAY(B534,2),"一","二","三","四","五","六","日"),"")</f>
        <v/>
      </c>
      <c r="L534" s="37" t="str">
        <f>IF(ISNUMBER(B534),DATE(YEAR(B534),MONTH(B534),1),"")</f>
        <v/>
      </c>
      <c r="M534" s="38">
        <f>IF(AND(ISNUMBER(B534),ISNUMBER(G534)),IF(AND(OR(NOT(ISNUMBER('看板'!$C$4)),B534&gt;='看板'!$C$4),OR(NOT(ISNUMBER('看板'!$E$4)),B534&lt;='看板'!$E$4),OR('看板'!$C$5="",C534='看板'!$C$5),OR('看板'!$E$5="",D534='看板'!$E$5)),1,0),0)</f>
        <v>0</v>
      </c>
      <c r="N534" s="38" t="str">
        <f>IF(M534=1,COUNTIF(M$5:M534,1),"")</f>
        <v/>
      </c>
      <c r="O534" s="39" t="str">
        <f>IF(M534=1,SUMIF(M$5:M534,1,G$5:G534),"")</f>
        <v/>
      </c>
      <c r="P534" s="39" t="str">
        <f>IF(M534=1,MAX(0,MAX(O$5:O534)),"")</f>
        <v/>
      </c>
      <c r="Q534" s="40" t="str">
        <f>IF(M534=1,P534-O534,"")</f>
        <v/>
      </c>
      <c r="R534" s="38">
        <f>IF(M534=1,IF(G534&gt;0,R533+1,0),R533)</f>
        <v>0</v>
      </c>
      <c r="S534" s="38">
        <f>IF(M534=1,IF(G534&lt;0,S533+1,0),S533)</f>
        <v>0</v>
      </c>
      <c r="T534" s="36" t="str">
        <f>IF(M534&lt;&gt;1,"",IF(R533&gt;=3,"前面连赢 3 笔以上","前面连赢 "&amp;R533&amp;" 笔"))</f>
        <v/>
      </c>
      <c r="U534" s="40" t="str">
        <f>IF(AND(M534=1,ISNUMBER(H534)),H534-G534,"")</f>
        <v/>
      </c>
      <c r="V534" s="41" t="e">
        <f>IF(M534=1,O534,NA())</f>
        <v>#N/A</v>
      </c>
      <c r="W534" s="41" t="e">
        <f>IF(M534=1,-Q534,NA())</f>
        <v>#N/A</v>
      </c>
    </row>
    <row r="535">
      <c r="A535" s="17" t="n"/>
      <c r="B535" s="23" t="n"/>
      <c r="C535" s="25" t="n"/>
      <c r="D535" s="25" t="n"/>
      <c r="E535" s="25" t="n"/>
      <c r="F535" s="25" t="n"/>
      <c r="G535" s="35" t="n"/>
      <c r="H535" s="35" t="n"/>
      <c r="I535" s="25" t="n"/>
      <c r="J535" s="25" t="n"/>
      <c r="K535" s="36" t="str">
        <f>IF(ISNUMBER(B535),"周"&amp;CHOOSE(WEEKDAY(B535,2),"一","二","三","四","五","六","日"),"")</f>
        <v/>
      </c>
      <c r="L535" s="37" t="str">
        <f>IF(ISNUMBER(B535),DATE(YEAR(B535),MONTH(B535),1),"")</f>
        <v/>
      </c>
      <c r="M535" s="38">
        <f>IF(AND(ISNUMBER(B535),ISNUMBER(G535)),IF(AND(OR(NOT(ISNUMBER('看板'!$C$4)),B535&gt;='看板'!$C$4),OR(NOT(ISNUMBER('看板'!$E$4)),B535&lt;='看板'!$E$4),OR('看板'!$C$5="",C535='看板'!$C$5),OR('看板'!$E$5="",D535='看板'!$E$5)),1,0),0)</f>
        <v>0</v>
      </c>
      <c r="N535" s="38" t="str">
        <f>IF(M535=1,COUNTIF(M$5:M535,1),"")</f>
        <v/>
      </c>
      <c r="O535" s="39" t="str">
        <f>IF(M535=1,SUMIF(M$5:M535,1,G$5:G535),"")</f>
        <v/>
      </c>
      <c r="P535" s="39" t="str">
        <f>IF(M535=1,MAX(0,MAX(O$5:O535)),"")</f>
        <v/>
      </c>
      <c r="Q535" s="40" t="str">
        <f>IF(M535=1,P535-O535,"")</f>
        <v/>
      </c>
      <c r="R535" s="38">
        <f>IF(M535=1,IF(G535&gt;0,R534+1,0),R534)</f>
        <v>0</v>
      </c>
      <c r="S535" s="38">
        <f>IF(M535=1,IF(G535&lt;0,S534+1,0),S534)</f>
        <v>0</v>
      </c>
      <c r="T535" s="36" t="str">
        <f>IF(M535&lt;&gt;1,"",IF(R534&gt;=3,"前面连赢 3 笔以上","前面连赢 "&amp;R534&amp;" 笔"))</f>
        <v/>
      </c>
      <c r="U535" s="40" t="str">
        <f>IF(AND(M535=1,ISNUMBER(H535)),H535-G535,"")</f>
        <v/>
      </c>
      <c r="V535" s="41" t="e">
        <f>IF(M535=1,O535,NA())</f>
        <v>#N/A</v>
      </c>
      <c r="W535" s="41" t="e">
        <f>IF(M535=1,-Q535,NA())</f>
        <v>#N/A</v>
      </c>
    </row>
    <row r="536">
      <c r="A536" s="17" t="n"/>
      <c r="B536" s="23" t="n"/>
      <c r="C536" s="25" t="n"/>
      <c r="D536" s="25" t="n"/>
      <c r="E536" s="25" t="n"/>
      <c r="F536" s="25" t="n"/>
      <c r="G536" s="35" t="n"/>
      <c r="H536" s="35" t="n"/>
      <c r="I536" s="25" t="n"/>
      <c r="J536" s="25" t="n"/>
      <c r="K536" s="36" t="str">
        <f>IF(ISNUMBER(B536),"周"&amp;CHOOSE(WEEKDAY(B536,2),"一","二","三","四","五","六","日"),"")</f>
        <v/>
      </c>
      <c r="L536" s="37" t="str">
        <f>IF(ISNUMBER(B536),DATE(YEAR(B536),MONTH(B536),1),"")</f>
        <v/>
      </c>
      <c r="M536" s="38">
        <f>IF(AND(ISNUMBER(B536),ISNUMBER(G536)),IF(AND(OR(NOT(ISNUMBER('看板'!$C$4)),B536&gt;='看板'!$C$4),OR(NOT(ISNUMBER('看板'!$E$4)),B536&lt;='看板'!$E$4),OR('看板'!$C$5="",C536='看板'!$C$5),OR('看板'!$E$5="",D536='看板'!$E$5)),1,0),0)</f>
        <v>0</v>
      </c>
      <c r="N536" s="38" t="str">
        <f>IF(M536=1,COUNTIF(M$5:M536,1),"")</f>
        <v/>
      </c>
      <c r="O536" s="39" t="str">
        <f>IF(M536=1,SUMIF(M$5:M536,1,G$5:G536),"")</f>
        <v/>
      </c>
      <c r="P536" s="39" t="str">
        <f>IF(M536=1,MAX(0,MAX(O$5:O536)),"")</f>
        <v/>
      </c>
      <c r="Q536" s="40" t="str">
        <f>IF(M536=1,P536-O536,"")</f>
        <v/>
      </c>
      <c r="R536" s="38">
        <f>IF(M536=1,IF(G536&gt;0,R535+1,0),R535)</f>
        <v>0</v>
      </c>
      <c r="S536" s="38">
        <f>IF(M536=1,IF(G536&lt;0,S535+1,0),S535)</f>
        <v>0</v>
      </c>
      <c r="T536" s="36" t="str">
        <f>IF(M536&lt;&gt;1,"",IF(R535&gt;=3,"前面连赢 3 笔以上","前面连赢 "&amp;R535&amp;" 笔"))</f>
        <v/>
      </c>
      <c r="U536" s="40" t="str">
        <f>IF(AND(M536=1,ISNUMBER(H536)),H536-G536,"")</f>
        <v/>
      </c>
      <c r="V536" s="41" t="e">
        <f>IF(M536=1,O536,NA())</f>
        <v>#N/A</v>
      </c>
      <c r="W536" s="41" t="e">
        <f>IF(M536=1,-Q536,NA())</f>
        <v>#N/A</v>
      </c>
    </row>
    <row r="537">
      <c r="A537" s="17" t="n"/>
      <c r="B537" s="23" t="n"/>
      <c r="C537" s="25" t="n"/>
      <c r="D537" s="25" t="n"/>
      <c r="E537" s="25" t="n"/>
      <c r="F537" s="25" t="n"/>
      <c r="G537" s="35" t="n"/>
      <c r="H537" s="35" t="n"/>
      <c r="I537" s="25" t="n"/>
      <c r="J537" s="25" t="n"/>
      <c r="K537" s="36" t="str">
        <f>IF(ISNUMBER(B537),"周"&amp;CHOOSE(WEEKDAY(B537,2),"一","二","三","四","五","六","日"),"")</f>
        <v/>
      </c>
      <c r="L537" s="37" t="str">
        <f>IF(ISNUMBER(B537),DATE(YEAR(B537),MONTH(B537),1),"")</f>
        <v/>
      </c>
      <c r="M537" s="38">
        <f>IF(AND(ISNUMBER(B537),ISNUMBER(G537)),IF(AND(OR(NOT(ISNUMBER('看板'!$C$4)),B537&gt;='看板'!$C$4),OR(NOT(ISNUMBER('看板'!$E$4)),B537&lt;='看板'!$E$4),OR('看板'!$C$5="",C537='看板'!$C$5),OR('看板'!$E$5="",D537='看板'!$E$5)),1,0),0)</f>
        <v>0</v>
      </c>
      <c r="N537" s="38" t="str">
        <f>IF(M537=1,COUNTIF(M$5:M537,1),"")</f>
        <v/>
      </c>
      <c r="O537" s="39" t="str">
        <f>IF(M537=1,SUMIF(M$5:M537,1,G$5:G537),"")</f>
        <v/>
      </c>
      <c r="P537" s="39" t="str">
        <f>IF(M537=1,MAX(0,MAX(O$5:O537)),"")</f>
        <v/>
      </c>
      <c r="Q537" s="40" t="str">
        <f>IF(M537=1,P537-O537,"")</f>
        <v/>
      </c>
      <c r="R537" s="38">
        <f>IF(M537=1,IF(G537&gt;0,R536+1,0),R536)</f>
        <v>0</v>
      </c>
      <c r="S537" s="38">
        <f>IF(M537=1,IF(G537&lt;0,S536+1,0),S536)</f>
        <v>0</v>
      </c>
      <c r="T537" s="36" t="str">
        <f>IF(M537&lt;&gt;1,"",IF(R536&gt;=3,"前面连赢 3 笔以上","前面连赢 "&amp;R536&amp;" 笔"))</f>
        <v/>
      </c>
      <c r="U537" s="40" t="str">
        <f>IF(AND(M537=1,ISNUMBER(H537)),H537-G537,"")</f>
        <v/>
      </c>
      <c r="V537" s="41" t="e">
        <f>IF(M537=1,O537,NA())</f>
        <v>#N/A</v>
      </c>
      <c r="W537" s="41" t="e">
        <f>IF(M537=1,-Q537,NA())</f>
        <v>#N/A</v>
      </c>
    </row>
    <row r="538">
      <c r="A538" s="17" t="n"/>
      <c r="B538" s="23" t="n"/>
      <c r="C538" s="25" t="n"/>
      <c r="D538" s="25" t="n"/>
      <c r="E538" s="25" t="n"/>
      <c r="F538" s="25" t="n"/>
      <c r="G538" s="35" t="n"/>
      <c r="H538" s="35" t="n"/>
      <c r="I538" s="25" t="n"/>
      <c r="J538" s="25" t="n"/>
      <c r="K538" s="36" t="str">
        <f>IF(ISNUMBER(B538),"周"&amp;CHOOSE(WEEKDAY(B538,2),"一","二","三","四","五","六","日"),"")</f>
        <v/>
      </c>
      <c r="L538" s="37" t="str">
        <f>IF(ISNUMBER(B538),DATE(YEAR(B538),MONTH(B538),1),"")</f>
        <v/>
      </c>
      <c r="M538" s="38">
        <f>IF(AND(ISNUMBER(B538),ISNUMBER(G538)),IF(AND(OR(NOT(ISNUMBER('看板'!$C$4)),B538&gt;='看板'!$C$4),OR(NOT(ISNUMBER('看板'!$E$4)),B538&lt;='看板'!$E$4),OR('看板'!$C$5="",C538='看板'!$C$5),OR('看板'!$E$5="",D538='看板'!$E$5)),1,0),0)</f>
        <v>0</v>
      </c>
      <c r="N538" s="38" t="str">
        <f>IF(M538=1,COUNTIF(M$5:M538,1),"")</f>
        <v/>
      </c>
      <c r="O538" s="39" t="str">
        <f>IF(M538=1,SUMIF(M$5:M538,1,G$5:G538),"")</f>
        <v/>
      </c>
      <c r="P538" s="39" t="str">
        <f>IF(M538=1,MAX(0,MAX(O$5:O538)),"")</f>
        <v/>
      </c>
      <c r="Q538" s="40" t="str">
        <f>IF(M538=1,P538-O538,"")</f>
        <v/>
      </c>
      <c r="R538" s="38">
        <f>IF(M538=1,IF(G538&gt;0,R537+1,0),R537)</f>
        <v>0</v>
      </c>
      <c r="S538" s="38">
        <f>IF(M538=1,IF(G538&lt;0,S537+1,0),S537)</f>
        <v>0</v>
      </c>
      <c r="T538" s="36" t="str">
        <f>IF(M538&lt;&gt;1,"",IF(R537&gt;=3,"前面连赢 3 笔以上","前面连赢 "&amp;R537&amp;" 笔"))</f>
        <v/>
      </c>
      <c r="U538" s="40" t="str">
        <f>IF(AND(M538=1,ISNUMBER(H538)),H538-G538,"")</f>
        <v/>
      </c>
      <c r="V538" s="41" t="e">
        <f>IF(M538=1,O538,NA())</f>
        <v>#N/A</v>
      </c>
      <c r="W538" s="41" t="e">
        <f>IF(M538=1,-Q538,NA())</f>
        <v>#N/A</v>
      </c>
    </row>
    <row r="539">
      <c r="A539" s="17" t="n"/>
      <c r="B539" s="23" t="n"/>
      <c r="C539" s="25" t="n"/>
      <c r="D539" s="25" t="n"/>
      <c r="E539" s="25" t="n"/>
      <c r="F539" s="25" t="n"/>
      <c r="G539" s="35" t="n"/>
      <c r="H539" s="35" t="n"/>
      <c r="I539" s="25" t="n"/>
      <c r="J539" s="25" t="n"/>
      <c r="K539" s="36" t="str">
        <f>IF(ISNUMBER(B539),"周"&amp;CHOOSE(WEEKDAY(B539,2),"一","二","三","四","五","六","日"),"")</f>
        <v/>
      </c>
      <c r="L539" s="37" t="str">
        <f>IF(ISNUMBER(B539),DATE(YEAR(B539),MONTH(B539),1),"")</f>
        <v/>
      </c>
      <c r="M539" s="38">
        <f>IF(AND(ISNUMBER(B539),ISNUMBER(G539)),IF(AND(OR(NOT(ISNUMBER('看板'!$C$4)),B539&gt;='看板'!$C$4),OR(NOT(ISNUMBER('看板'!$E$4)),B539&lt;='看板'!$E$4),OR('看板'!$C$5="",C539='看板'!$C$5),OR('看板'!$E$5="",D539='看板'!$E$5)),1,0),0)</f>
        <v>0</v>
      </c>
      <c r="N539" s="38" t="str">
        <f>IF(M539=1,COUNTIF(M$5:M539,1),"")</f>
        <v/>
      </c>
      <c r="O539" s="39" t="str">
        <f>IF(M539=1,SUMIF(M$5:M539,1,G$5:G539),"")</f>
        <v/>
      </c>
      <c r="P539" s="39" t="str">
        <f>IF(M539=1,MAX(0,MAX(O$5:O539)),"")</f>
        <v/>
      </c>
      <c r="Q539" s="40" t="str">
        <f>IF(M539=1,P539-O539,"")</f>
        <v/>
      </c>
      <c r="R539" s="38">
        <f>IF(M539=1,IF(G539&gt;0,R538+1,0),R538)</f>
        <v>0</v>
      </c>
      <c r="S539" s="38">
        <f>IF(M539=1,IF(G539&lt;0,S538+1,0),S538)</f>
        <v>0</v>
      </c>
      <c r="T539" s="36" t="str">
        <f>IF(M539&lt;&gt;1,"",IF(R538&gt;=3,"前面连赢 3 笔以上","前面连赢 "&amp;R538&amp;" 笔"))</f>
        <v/>
      </c>
      <c r="U539" s="40" t="str">
        <f>IF(AND(M539=1,ISNUMBER(H539)),H539-G539,"")</f>
        <v/>
      </c>
      <c r="V539" s="41" t="e">
        <f>IF(M539=1,O539,NA())</f>
        <v>#N/A</v>
      </c>
      <c r="W539" s="41" t="e">
        <f>IF(M539=1,-Q539,NA())</f>
        <v>#N/A</v>
      </c>
    </row>
    <row r="540">
      <c r="A540" s="17" t="n"/>
      <c r="B540" s="23" t="n"/>
      <c r="C540" s="25" t="n"/>
      <c r="D540" s="25" t="n"/>
      <c r="E540" s="25" t="n"/>
      <c r="F540" s="25" t="n"/>
      <c r="G540" s="35" t="n"/>
      <c r="H540" s="35" t="n"/>
      <c r="I540" s="25" t="n"/>
      <c r="J540" s="25" t="n"/>
      <c r="K540" s="36" t="str">
        <f>IF(ISNUMBER(B540),"周"&amp;CHOOSE(WEEKDAY(B540,2),"一","二","三","四","五","六","日"),"")</f>
        <v/>
      </c>
      <c r="L540" s="37" t="str">
        <f>IF(ISNUMBER(B540),DATE(YEAR(B540),MONTH(B540),1),"")</f>
        <v/>
      </c>
      <c r="M540" s="38">
        <f>IF(AND(ISNUMBER(B540),ISNUMBER(G540)),IF(AND(OR(NOT(ISNUMBER('看板'!$C$4)),B540&gt;='看板'!$C$4),OR(NOT(ISNUMBER('看板'!$E$4)),B540&lt;='看板'!$E$4),OR('看板'!$C$5="",C540='看板'!$C$5),OR('看板'!$E$5="",D540='看板'!$E$5)),1,0),0)</f>
        <v>0</v>
      </c>
      <c r="N540" s="38" t="str">
        <f>IF(M540=1,COUNTIF(M$5:M540,1),"")</f>
        <v/>
      </c>
      <c r="O540" s="39" t="str">
        <f>IF(M540=1,SUMIF(M$5:M540,1,G$5:G540),"")</f>
        <v/>
      </c>
      <c r="P540" s="39" t="str">
        <f>IF(M540=1,MAX(0,MAX(O$5:O540)),"")</f>
        <v/>
      </c>
      <c r="Q540" s="40" t="str">
        <f>IF(M540=1,P540-O540,"")</f>
        <v/>
      </c>
      <c r="R540" s="38">
        <f>IF(M540=1,IF(G540&gt;0,R539+1,0),R539)</f>
        <v>0</v>
      </c>
      <c r="S540" s="38">
        <f>IF(M540=1,IF(G540&lt;0,S539+1,0),S539)</f>
        <v>0</v>
      </c>
      <c r="T540" s="36" t="str">
        <f>IF(M540&lt;&gt;1,"",IF(R539&gt;=3,"前面连赢 3 笔以上","前面连赢 "&amp;R539&amp;" 笔"))</f>
        <v/>
      </c>
      <c r="U540" s="40" t="str">
        <f>IF(AND(M540=1,ISNUMBER(H540)),H540-G540,"")</f>
        <v/>
      </c>
      <c r="V540" s="41" t="e">
        <f>IF(M540=1,O540,NA())</f>
        <v>#N/A</v>
      </c>
      <c r="W540" s="41" t="e">
        <f>IF(M540=1,-Q540,NA())</f>
        <v>#N/A</v>
      </c>
    </row>
    <row r="541">
      <c r="A541" s="17" t="n"/>
      <c r="B541" s="23" t="n"/>
      <c r="C541" s="25" t="n"/>
      <c r="D541" s="25" t="n"/>
      <c r="E541" s="25" t="n"/>
      <c r="F541" s="25" t="n"/>
      <c r="G541" s="35" t="n"/>
      <c r="H541" s="35" t="n"/>
      <c r="I541" s="25" t="n"/>
      <c r="J541" s="25" t="n"/>
      <c r="K541" s="36" t="str">
        <f>IF(ISNUMBER(B541),"周"&amp;CHOOSE(WEEKDAY(B541,2),"一","二","三","四","五","六","日"),"")</f>
        <v/>
      </c>
      <c r="L541" s="37" t="str">
        <f>IF(ISNUMBER(B541),DATE(YEAR(B541),MONTH(B541),1),"")</f>
        <v/>
      </c>
      <c r="M541" s="38">
        <f>IF(AND(ISNUMBER(B541),ISNUMBER(G541)),IF(AND(OR(NOT(ISNUMBER('看板'!$C$4)),B541&gt;='看板'!$C$4),OR(NOT(ISNUMBER('看板'!$E$4)),B541&lt;='看板'!$E$4),OR('看板'!$C$5="",C541='看板'!$C$5),OR('看板'!$E$5="",D541='看板'!$E$5)),1,0),0)</f>
        <v>0</v>
      </c>
      <c r="N541" s="38" t="str">
        <f>IF(M541=1,COUNTIF(M$5:M541,1),"")</f>
        <v/>
      </c>
      <c r="O541" s="39" t="str">
        <f>IF(M541=1,SUMIF(M$5:M541,1,G$5:G541),"")</f>
        <v/>
      </c>
      <c r="P541" s="39" t="str">
        <f>IF(M541=1,MAX(0,MAX(O$5:O541)),"")</f>
        <v/>
      </c>
      <c r="Q541" s="40" t="str">
        <f>IF(M541=1,P541-O541,"")</f>
        <v/>
      </c>
      <c r="R541" s="38">
        <f>IF(M541=1,IF(G541&gt;0,R540+1,0),R540)</f>
        <v>0</v>
      </c>
      <c r="S541" s="38">
        <f>IF(M541=1,IF(G541&lt;0,S540+1,0),S540)</f>
        <v>0</v>
      </c>
      <c r="T541" s="36" t="str">
        <f>IF(M541&lt;&gt;1,"",IF(R540&gt;=3,"前面连赢 3 笔以上","前面连赢 "&amp;R540&amp;" 笔"))</f>
        <v/>
      </c>
      <c r="U541" s="40" t="str">
        <f>IF(AND(M541=1,ISNUMBER(H541)),H541-G541,"")</f>
        <v/>
      </c>
      <c r="V541" s="41" t="e">
        <f>IF(M541=1,O541,NA())</f>
        <v>#N/A</v>
      </c>
      <c r="W541" s="41" t="e">
        <f>IF(M541=1,-Q541,NA())</f>
        <v>#N/A</v>
      </c>
    </row>
    <row r="542">
      <c r="A542" s="17" t="n"/>
      <c r="B542" s="23" t="n"/>
      <c r="C542" s="25" t="n"/>
      <c r="D542" s="25" t="n"/>
      <c r="E542" s="25" t="n"/>
      <c r="F542" s="25" t="n"/>
      <c r="G542" s="35" t="n"/>
      <c r="H542" s="35" t="n"/>
      <c r="I542" s="25" t="n"/>
      <c r="J542" s="25" t="n"/>
      <c r="K542" s="36" t="str">
        <f>IF(ISNUMBER(B542),"周"&amp;CHOOSE(WEEKDAY(B542,2),"一","二","三","四","五","六","日"),"")</f>
        <v/>
      </c>
      <c r="L542" s="37" t="str">
        <f>IF(ISNUMBER(B542),DATE(YEAR(B542),MONTH(B542),1),"")</f>
        <v/>
      </c>
      <c r="M542" s="38">
        <f>IF(AND(ISNUMBER(B542),ISNUMBER(G542)),IF(AND(OR(NOT(ISNUMBER('看板'!$C$4)),B542&gt;='看板'!$C$4),OR(NOT(ISNUMBER('看板'!$E$4)),B542&lt;='看板'!$E$4),OR('看板'!$C$5="",C542='看板'!$C$5),OR('看板'!$E$5="",D542='看板'!$E$5)),1,0),0)</f>
        <v>0</v>
      </c>
      <c r="N542" s="38" t="str">
        <f>IF(M542=1,COUNTIF(M$5:M542,1),"")</f>
        <v/>
      </c>
      <c r="O542" s="39" t="str">
        <f>IF(M542=1,SUMIF(M$5:M542,1,G$5:G542),"")</f>
        <v/>
      </c>
      <c r="P542" s="39" t="str">
        <f>IF(M542=1,MAX(0,MAX(O$5:O542)),"")</f>
        <v/>
      </c>
      <c r="Q542" s="40" t="str">
        <f>IF(M542=1,P542-O542,"")</f>
        <v/>
      </c>
      <c r="R542" s="38">
        <f>IF(M542=1,IF(G542&gt;0,R541+1,0),R541)</f>
        <v>0</v>
      </c>
      <c r="S542" s="38">
        <f>IF(M542=1,IF(G542&lt;0,S541+1,0),S541)</f>
        <v>0</v>
      </c>
      <c r="T542" s="36" t="str">
        <f>IF(M542&lt;&gt;1,"",IF(R541&gt;=3,"前面连赢 3 笔以上","前面连赢 "&amp;R541&amp;" 笔"))</f>
        <v/>
      </c>
      <c r="U542" s="40" t="str">
        <f>IF(AND(M542=1,ISNUMBER(H542)),H542-G542,"")</f>
        <v/>
      </c>
      <c r="V542" s="41" t="e">
        <f>IF(M542=1,O542,NA())</f>
        <v>#N/A</v>
      </c>
      <c r="W542" s="41" t="e">
        <f>IF(M542=1,-Q542,NA())</f>
        <v>#N/A</v>
      </c>
    </row>
    <row r="543">
      <c r="A543" s="17" t="n"/>
      <c r="B543" s="23" t="n"/>
      <c r="C543" s="25" t="n"/>
      <c r="D543" s="25" t="n"/>
      <c r="E543" s="25" t="n"/>
      <c r="F543" s="25" t="n"/>
      <c r="G543" s="35" t="n"/>
      <c r="H543" s="35" t="n"/>
      <c r="I543" s="25" t="n"/>
      <c r="J543" s="25" t="n"/>
      <c r="K543" s="36" t="str">
        <f>IF(ISNUMBER(B543),"周"&amp;CHOOSE(WEEKDAY(B543,2),"一","二","三","四","五","六","日"),"")</f>
        <v/>
      </c>
      <c r="L543" s="37" t="str">
        <f>IF(ISNUMBER(B543),DATE(YEAR(B543),MONTH(B543),1),"")</f>
        <v/>
      </c>
      <c r="M543" s="38">
        <f>IF(AND(ISNUMBER(B543),ISNUMBER(G543)),IF(AND(OR(NOT(ISNUMBER('看板'!$C$4)),B543&gt;='看板'!$C$4),OR(NOT(ISNUMBER('看板'!$E$4)),B543&lt;='看板'!$E$4),OR('看板'!$C$5="",C543='看板'!$C$5),OR('看板'!$E$5="",D543='看板'!$E$5)),1,0),0)</f>
        <v>0</v>
      </c>
      <c r="N543" s="38" t="str">
        <f>IF(M543=1,COUNTIF(M$5:M543,1),"")</f>
        <v/>
      </c>
      <c r="O543" s="39" t="str">
        <f>IF(M543=1,SUMIF(M$5:M543,1,G$5:G543),"")</f>
        <v/>
      </c>
      <c r="P543" s="39" t="str">
        <f>IF(M543=1,MAX(0,MAX(O$5:O543)),"")</f>
        <v/>
      </c>
      <c r="Q543" s="40" t="str">
        <f>IF(M543=1,P543-O543,"")</f>
        <v/>
      </c>
      <c r="R543" s="38">
        <f>IF(M543=1,IF(G543&gt;0,R542+1,0),R542)</f>
        <v>0</v>
      </c>
      <c r="S543" s="38">
        <f>IF(M543=1,IF(G543&lt;0,S542+1,0),S542)</f>
        <v>0</v>
      </c>
      <c r="T543" s="36" t="str">
        <f>IF(M543&lt;&gt;1,"",IF(R542&gt;=3,"前面连赢 3 笔以上","前面连赢 "&amp;R542&amp;" 笔"))</f>
        <v/>
      </c>
      <c r="U543" s="40" t="str">
        <f>IF(AND(M543=1,ISNUMBER(H543)),H543-G543,"")</f>
        <v/>
      </c>
      <c r="V543" s="41" t="e">
        <f>IF(M543=1,O543,NA())</f>
        <v>#N/A</v>
      </c>
      <c r="W543" s="41" t="e">
        <f>IF(M543=1,-Q543,NA())</f>
        <v>#N/A</v>
      </c>
    </row>
    <row r="544">
      <c r="A544" s="17" t="n"/>
      <c r="B544" s="23" t="n"/>
      <c r="C544" s="25" t="n"/>
      <c r="D544" s="25" t="n"/>
      <c r="E544" s="25" t="n"/>
      <c r="F544" s="25" t="n"/>
      <c r="G544" s="35" t="n"/>
      <c r="H544" s="35" t="n"/>
      <c r="I544" s="25" t="n"/>
      <c r="J544" s="25" t="n"/>
      <c r="K544" s="36" t="str">
        <f>IF(ISNUMBER(B544),"周"&amp;CHOOSE(WEEKDAY(B544,2),"一","二","三","四","五","六","日"),"")</f>
        <v/>
      </c>
      <c r="L544" s="37" t="str">
        <f>IF(ISNUMBER(B544),DATE(YEAR(B544),MONTH(B544),1),"")</f>
        <v/>
      </c>
      <c r="M544" s="38">
        <f>IF(AND(ISNUMBER(B544),ISNUMBER(G544)),IF(AND(OR(NOT(ISNUMBER('看板'!$C$4)),B544&gt;='看板'!$C$4),OR(NOT(ISNUMBER('看板'!$E$4)),B544&lt;='看板'!$E$4),OR('看板'!$C$5="",C544='看板'!$C$5),OR('看板'!$E$5="",D544='看板'!$E$5)),1,0),0)</f>
        <v>0</v>
      </c>
      <c r="N544" s="38" t="str">
        <f>IF(M544=1,COUNTIF(M$5:M544,1),"")</f>
        <v/>
      </c>
      <c r="O544" s="39" t="str">
        <f>IF(M544=1,SUMIF(M$5:M544,1,G$5:G544),"")</f>
        <v/>
      </c>
      <c r="P544" s="39" t="str">
        <f>IF(M544=1,MAX(0,MAX(O$5:O544)),"")</f>
        <v/>
      </c>
      <c r="Q544" s="40" t="str">
        <f>IF(M544=1,P544-O544,"")</f>
        <v/>
      </c>
      <c r="R544" s="38">
        <f>IF(M544=1,IF(G544&gt;0,R543+1,0),R543)</f>
        <v>0</v>
      </c>
      <c r="S544" s="38">
        <f>IF(M544=1,IF(G544&lt;0,S543+1,0),S543)</f>
        <v>0</v>
      </c>
      <c r="T544" s="36" t="str">
        <f>IF(M544&lt;&gt;1,"",IF(R543&gt;=3,"前面连赢 3 笔以上","前面连赢 "&amp;R543&amp;" 笔"))</f>
        <v/>
      </c>
      <c r="U544" s="40" t="str">
        <f>IF(AND(M544=1,ISNUMBER(H544)),H544-G544,"")</f>
        <v/>
      </c>
      <c r="V544" s="41" t="e">
        <f>IF(M544=1,O544,NA())</f>
        <v>#N/A</v>
      </c>
      <c r="W544" s="41" t="e">
        <f>IF(M544=1,-Q544,NA())</f>
        <v>#N/A</v>
      </c>
    </row>
    <row r="545">
      <c r="A545" s="17" t="n"/>
      <c r="B545" s="23" t="n"/>
      <c r="C545" s="25" t="n"/>
      <c r="D545" s="25" t="n"/>
      <c r="E545" s="25" t="n"/>
      <c r="F545" s="25" t="n"/>
      <c r="G545" s="35" t="n"/>
      <c r="H545" s="35" t="n"/>
      <c r="I545" s="25" t="n"/>
      <c r="J545" s="25" t="n"/>
      <c r="K545" s="36" t="str">
        <f>IF(ISNUMBER(B545),"周"&amp;CHOOSE(WEEKDAY(B545,2),"一","二","三","四","五","六","日"),"")</f>
        <v/>
      </c>
      <c r="L545" s="37" t="str">
        <f>IF(ISNUMBER(B545),DATE(YEAR(B545),MONTH(B545),1),"")</f>
        <v/>
      </c>
      <c r="M545" s="38">
        <f>IF(AND(ISNUMBER(B545),ISNUMBER(G545)),IF(AND(OR(NOT(ISNUMBER('看板'!$C$4)),B545&gt;='看板'!$C$4),OR(NOT(ISNUMBER('看板'!$E$4)),B545&lt;='看板'!$E$4),OR('看板'!$C$5="",C545='看板'!$C$5),OR('看板'!$E$5="",D545='看板'!$E$5)),1,0),0)</f>
        <v>0</v>
      </c>
      <c r="N545" s="38" t="str">
        <f>IF(M545=1,COUNTIF(M$5:M545,1),"")</f>
        <v/>
      </c>
      <c r="O545" s="39" t="str">
        <f>IF(M545=1,SUMIF(M$5:M545,1,G$5:G545),"")</f>
        <v/>
      </c>
      <c r="P545" s="39" t="str">
        <f>IF(M545=1,MAX(0,MAX(O$5:O545)),"")</f>
        <v/>
      </c>
      <c r="Q545" s="40" t="str">
        <f>IF(M545=1,P545-O545,"")</f>
        <v/>
      </c>
      <c r="R545" s="38">
        <f>IF(M545=1,IF(G545&gt;0,R544+1,0),R544)</f>
        <v>0</v>
      </c>
      <c r="S545" s="38">
        <f>IF(M545=1,IF(G545&lt;0,S544+1,0),S544)</f>
        <v>0</v>
      </c>
      <c r="T545" s="36" t="str">
        <f>IF(M545&lt;&gt;1,"",IF(R544&gt;=3,"前面连赢 3 笔以上","前面连赢 "&amp;R544&amp;" 笔"))</f>
        <v/>
      </c>
      <c r="U545" s="40" t="str">
        <f>IF(AND(M545=1,ISNUMBER(H545)),H545-G545,"")</f>
        <v/>
      </c>
      <c r="V545" s="41" t="e">
        <f>IF(M545=1,O545,NA())</f>
        <v>#N/A</v>
      </c>
      <c r="W545" s="41" t="e">
        <f>IF(M545=1,-Q545,NA())</f>
        <v>#N/A</v>
      </c>
    </row>
    <row r="546">
      <c r="A546" s="17" t="n"/>
      <c r="B546" s="23" t="n"/>
      <c r="C546" s="25" t="n"/>
      <c r="D546" s="25" t="n"/>
      <c r="E546" s="25" t="n"/>
      <c r="F546" s="25" t="n"/>
      <c r="G546" s="35" t="n"/>
      <c r="H546" s="35" t="n"/>
      <c r="I546" s="25" t="n"/>
      <c r="J546" s="25" t="n"/>
      <c r="K546" s="36" t="str">
        <f>IF(ISNUMBER(B546),"周"&amp;CHOOSE(WEEKDAY(B546,2),"一","二","三","四","五","六","日"),"")</f>
        <v/>
      </c>
      <c r="L546" s="37" t="str">
        <f>IF(ISNUMBER(B546),DATE(YEAR(B546),MONTH(B546),1),"")</f>
        <v/>
      </c>
      <c r="M546" s="38">
        <f>IF(AND(ISNUMBER(B546),ISNUMBER(G546)),IF(AND(OR(NOT(ISNUMBER('看板'!$C$4)),B546&gt;='看板'!$C$4),OR(NOT(ISNUMBER('看板'!$E$4)),B546&lt;='看板'!$E$4),OR('看板'!$C$5="",C546='看板'!$C$5),OR('看板'!$E$5="",D546='看板'!$E$5)),1,0),0)</f>
        <v>0</v>
      </c>
      <c r="N546" s="38" t="str">
        <f>IF(M546=1,COUNTIF(M$5:M546,1),"")</f>
        <v/>
      </c>
      <c r="O546" s="39" t="str">
        <f>IF(M546=1,SUMIF(M$5:M546,1,G$5:G546),"")</f>
        <v/>
      </c>
      <c r="P546" s="39" t="str">
        <f>IF(M546=1,MAX(0,MAX(O$5:O546)),"")</f>
        <v/>
      </c>
      <c r="Q546" s="40" t="str">
        <f>IF(M546=1,P546-O546,"")</f>
        <v/>
      </c>
      <c r="R546" s="38">
        <f>IF(M546=1,IF(G546&gt;0,R545+1,0),R545)</f>
        <v>0</v>
      </c>
      <c r="S546" s="38">
        <f>IF(M546=1,IF(G546&lt;0,S545+1,0),S545)</f>
        <v>0</v>
      </c>
      <c r="T546" s="36" t="str">
        <f>IF(M546&lt;&gt;1,"",IF(R545&gt;=3,"前面连赢 3 笔以上","前面连赢 "&amp;R545&amp;" 笔"))</f>
        <v/>
      </c>
      <c r="U546" s="40" t="str">
        <f>IF(AND(M546=1,ISNUMBER(H546)),H546-G546,"")</f>
        <v/>
      </c>
      <c r="V546" s="41" t="e">
        <f>IF(M546=1,O546,NA())</f>
        <v>#N/A</v>
      </c>
      <c r="W546" s="41" t="e">
        <f>IF(M546=1,-Q546,NA())</f>
        <v>#N/A</v>
      </c>
    </row>
    <row r="547">
      <c r="A547" s="17" t="n"/>
      <c r="B547" s="23" t="n"/>
      <c r="C547" s="25" t="n"/>
      <c r="D547" s="25" t="n"/>
      <c r="E547" s="25" t="n"/>
      <c r="F547" s="25" t="n"/>
      <c r="G547" s="35" t="n"/>
      <c r="H547" s="35" t="n"/>
      <c r="I547" s="25" t="n"/>
      <c r="J547" s="25" t="n"/>
      <c r="K547" s="36" t="str">
        <f>IF(ISNUMBER(B547),"周"&amp;CHOOSE(WEEKDAY(B547,2),"一","二","三","四","五","六","日"),"")</f>
        <v/>
      </c>
      <c r="L547" s="37" t="str">
        <f>IF(ISNUMBER(B547),DATE(YEAR(B547),MONTH(B547),1),"")</f>
        <v/>
      </c>
      <c r="M547" s="38">
        <f>IF(AND(ISNUMBER(B547),ISNUMBER(G547)),IF(AND(OR(NOT(ISNUMBER('看板'!$C$4)),B547&gt;='看板'!$C$4),OR(NOT(ISNUMBER('看板'!$E$4)),B547&lt;='看板'!$E$4),OR('看板'!$C$5="",C547='看板'!$C$5),OR('看板'!$E$5="",D547='看板'!$E$5)),1,0),0)</f>
        <v>0</v>
      </c>
      <c r="N547" s="38" t="str">
        <f>IF(M547=1,COUNTIF(M$5:M547,1),"")</f>
        <v/>
      </c>
      <c r="O547" s="39" t="str">
        <f>IF(M547=1,SUMIF(M$5:M547,1,G$5:G547),"")</f>
        <v/>
      </c>
      <c r="P547" s="39" t="str">
        <f>IF(M547=1,MAX(0,MAX(O$5:O547)),"")</f>
        <v/>
      </c>
      <c r="Q547" s="40" t="str">
        <f>IF(M547=1,P547-O547,"")</f>
        <v/>
      </c>
      <c r="R547" s="38">
        <f>IF(M547=1,IF(G547&gt;0,R546+1,0),R546)</f>
        <v>0</v>
      </c>
      <c r="S547" s="38">
        <f>IF(M547=1,IF(G547&lt;0,S546+1,0),S546)</f>
        <v>0</v>
      </c>
      <c r="T547" s="36" t="str">
        <f>IF(M547&lt;&gt;1,"",IF(R546&gt;=3,"前面连赢 3 笔以上","前面连赢 "&amp;R546&amp;" 笔"))</f>
        <v/>
      </c>
      <c r="U547" s="40" t="str">
        <f>IF(AND(M547=1,ISNUMBER(H547)),H547-G547,"")</f>
        <v/>
      </c>
      <c r="V547" s="41" t="e">
        <f>IF(M547=1,O547,NA())</f>
        <v>#N/A</v>
      </c>
      <c r="W547" s="41" t="e">
        <f>IF(M547=1,-Q547,NA())</f>
        <v>#N/A</v>
      </c>
    </row>
    <row r="548">
      <c r="A548" s="17" t="n"/>
      <c r="B548" s="23" t="n"/>
      <c r="C548" s="25" t="n"/>
      <c r="D548" s="25" t="n"/>
      <c r="E548" s="25" t="n"/>
      <c r="F548" s="25" t="n"/>
      <c r="G548" s="35" t="n"/>
      <c r="H548" s="35" t="n"/>
      <c r="I548" s="25" t="n"/>
      <c r="J548" s="25" t="n"/>
      <c r="K548" s="36" t="str">
        <f>IF(ISNUMBER(B548),"周"&amp;CHOOSE(WEEKDAY(B548,2),"一","二","三","四","五","六","日"),"")</f>
        <v/>
      </c>
      <c r="L548" s="37" t="str">
        <f>IF(ISNUMBER(B548),DATE(YEAR(B548),MONTH(B548),1),"")</f>
        <v/>
      </c>
      <c r="M548" s="38">
        <f>IF(AND(ISNUMBER(B548),ISNUMBER(G548)),IF(AND(OR(NOT(ISNUMBER('看板'!$C$4)),B548&gt;='看板'!$C$4),OR(NOT(ISNUMBER('看板'!$E$4)),B548&lt;='看板'!$E$4),OR('看板'!$C$5="",C548='看板'!$C$5),OR('看板'!$E$5="",D548='看板'!$E$5)),1,0),0)</f>
        <v>0</v>
      </c>
      <c r="N548" s="38" t="str">
        <f>IF(M548=1,COUNTIF(M$5:M548,1),"")</f>
        <v/>
      </c>
      <c r="O548" s="39" t="str">
        <f>IF(M548=1,SUMIF(M$5:M548,1,G$5:G548),"")</f>
        <v/>
      </c>
      <c r="P548" s="39" t="str">
        <f>IF(M548=1,MAX(0,MAX(O$5:O548)),"")</f>
        <v/>
      </c>
      <c r="Q548" s="40" t="str">
        <f>IF(M548=1,P548-O548,"")</f>
        <v/>
      </c>
      <c r="R548" s="38">
        <f>IF(M548=1,IF(G548&gt;0,R547+1,0),R547)</f>
        <v>0</v>
      </c>
      <c r="S548" s="38">
        <f>IF(M548=1,IF(G548&lt;0,S547+1,0),S547)</f>
        <v>0</v>
      </c>
      <c r="T548" s="36" t="str">
        <f>IF(M548&lt;&gt;1,"",IF(R547&gt;=3,"前面连赢 3 笔以上","前面连赢 "&amp;R547&amp;" 笔"))</f>
        <v/>
      </c>
      <c r="U548" s="40" t="str">
        <f>IF(AND(M548=1,ISNUMBER(H548)),H548-G548,"")</f>
        <v/>
      </c>
      <c r="V548" s="41" t="e">
        <f>IF(M548=1,O548,NA())</f>
        <v>#N/A</v>
      </c>
      <c r="W548" s="41" t="e">
        <f>IF(M548=1,-Q548,NA())</f>
        <v>#N/A</v>
      </c>
    </row>
    <row r="549">
      <c r="A549" s="17" t="n"/>
      <c r="B549" s="23" t="n"/>
      <c r="C549" s="25" t="n"/>
      <c r="D549" s="25" t="n"/>
      <c r="E549" s="25" t="n"/>
      <c r="F549" s="25" t="n"/>
      <c r="G549" s="35" t="n"/>
      <c r="H549" s="35" t="n"/>
      <c r="I549" s="25" t="n"/>
      <c r="J549" s="25" t="n"/>
      <c r="K549" s="36" t="str">
        <f>IF(ISNUMBER(B549),"周"&amp;CHOOSE(WEEKDAY(B549,2),"一","二","三","四","五","六","日"),"")</f>
        <v/>
      </c>
      <c r="L549" s="37" t="str">
        <f>IF(ISNUMBER(B549),DATE(YEAR(B549),MONTH(B549),1),"")</f>
        <v/>
      </c>
      <c r="M549" s="38">
        <f>IF(AND(ISNUMBER(B549),ISNUMBER(G549)),IF(AND(OR(NOT(ISNUMBER('看板'!$C$4)),B549&gt;='看板'!$C$4),OR(NOT(ISNUMBER('看板'!$E$4)),B549&lt;='看板'!$E$4),OR('看板'!$C$5="",C549='看板'!$C$5),OR('看板'!$E$5="",D549='看板'!$E$5)),1,0),0)</f>
        <v>0</v>
      </c>
      <c r="N549" s="38" t="str">
        <f>IF(M549=1,COUNTIF(M$5:M549,1),"")</f>
        <v/>
      </c>
      <c r="O549" s="39" t="str">
        <f>IF(M549=1,SUMIF(M$5:M549,1,G$5:G549),"")</f>
        <v/>
      </c>
      <c r="P549" s="39" t="str">
        <f>IF(M549=1,MAX(0,MAX(O$5:O549)),"")</f>
        <v/>
      </c>
      <c r="Q549" s="40" t="str">
        <f>IF(M549=1,P549-O549,"")</f>
        <v/>
      </c>
      <c r="R549" s="38">
        <f>IF(M549=1,IF(G549&gt;0,R548+1,0),R548)</f>
        <v>0</v>
      </c>
      <c r="S549" s="38">
        <f>IF(M549=1,IF(G549&lt;0,S548+1,0),S548)</f>
        <v>0</v>
      </c>
      <c r="T549" s="36" t="str">
        <f>IF(M549&lt;&gt;1,"",IF(R548&gt;=3,"前面连赢 3 笔以上","前面连赢 "&amp;R548&amp;" 笔"))</f>
        <v/>
      </c>
      <c r="U549" s="40" t="str">
        <f>IF(AND(M549=1,ISNUMBER(H549)),H549-G549,"")</f>
        <v/>
      </c>
      <c r="V549" s="41" t="e">
        <f>IF(M549=1,O549,NA())</f>
        <v>#N/A</v>
      </c>
      <c r="W549" s="41" t="e">
        <f>IF(M549=1,-Q549,NA())</f>
        <v>#N/A</v>
      </c>
    </row>
    <row r="550">
      <c r="A550" s="17" t="n"/>
      <c r="B550" s="23" t="n"/>
      <c r="C550" s="25" t="n"/>
      <c r="D550" s="25" t="n"/>
      <c r="E550" s="25" t="n"/>
      <c r="F550" s="25" t="n"/>
      <c r="G550" s="35" t="n"/>
      <c r="H550" s="35" t="n"/>
      <c r="I550" s="25" t="n"/>
      <c r="J550" s="25" t="n"/>
      <c r="K550" s="36" t="str">
        <f>IF(ISNUMBER(B550),"周"&amp;CHOOSE(WEEKDAY(B550,2),"一","二","三","四","五","六","日"),"")</f>
        <v/>
      </c>
      <c r="L550" s="37" t="str">
        <f>IF(ISNUMBER(B550),DATE(YEAR(B550),MONTH(B550),1),"")</f>
        <v/>
      </c>
      <c r="M550" s="38">
        <f>IF(AND(ISNUMBER(B550),ISNUMBER(G550)),IF(AND(OR(NOT(ISNUMBER('看板'!$C$4)),B550&gt;='看板'!$C$4),OR(NOT(ISNUMBER('看板'!$E$4)),B550&lt;='看板'!$E$4),OR('看板'!$C$5="",C550='看板'!$C$5),OR('看板'!$E$5="",D550='看板'!$E$5)),1,0),0)</f>
        <v>0</v>
      </c>
      <c r="N550" s="38" t="str">
        <f>IF(M550=1,COUNTIF(M$5:M550,1),"")</f>
        <v/>
      </c>
      <c r="O550" s="39" t="str">
        <f>IF(M550=1,SUMIF(M$5:M550,1,G$5:G550),"")</f>
        <v/>
      </c>
      <c r="P550" s="39" t="str">
        <f>IF(M550=1,MAX(0,MAX(O$5:O550)),"")</f>
        <v/>
      </c>
      <c r="Q550" s="40" t="str">
        <f>IF(M550=1,P550-O550,"")</f>
        <v/>
      </c>
      <c r="R550" s="38">
        <f>IF(M550=1,IF(G550&gt;0,R549+1,0),R549)</f>
        <v>0</v>
      </c>
      <c r="S550" s="38">
        <f>IF(M550=1,IF(G550&lt;0,S549+1,0),S549)</f>
        <v>0</v>
      </c>
      <c r="T550" s="36" t="str">
        <f>IF(M550&lt;&gt;1,"",IF(R549&gt;=3,"前面连赢 3 笔以上","前面连赢 "&amp;R549&amp;" 笔"))</f>
        <v/>
      </c>
      <c r="U550" s="40" t="str">
        <f>IF(AND(M550=1,ISNUMBER(H550)),H550-G550,"")</f>
        <v/>
      </c>
      <c r="V550" s="41" t="e">
        <f>IF(M550=1,O550,NA())</f>
        <v>#N/A</v>
      </c>
      <c r="W550" s="41" t="e">
        <f>IF(M550=1,-Q550,NA())</f>
        <v>#N/A</v>
      </c>
    </row>
    <row r="551">
      <c r="A551" s="17" t="n"/>
      <c r="B551" s="23" t="n"/>
      <c r="C551" s="25" t="n"/>
      <c r="D551" s="25" t="n"/>
      <c r="E551" s="25" t="n"/>
      <c r="F551" s="25" t="n"/>
      <c r="G551" s="35" t="n"/>
      <c r="H551" s="35" t="n"/>
      <c r="I551" s="25" t="n"/>
      <c r="J551" s="25" t="n"/>
      <c r="K551" s="36" t="str">
        <f>IF(ISNUMBER(B551),"周"&amp;CHOOSE(WEEKDAY(B551,2),"一","二","三","四","五","六","日"),"")</f>
        <v/>
      </c>
      <c r="L551" s="37" t="str">
        <f>IF(ISNUMBER(B551),DATE(YEAR(B551),MONTH(B551),1),"")</f>
        <v/>
      </c>
      <c r="M551" s="38">
        <f>IF(AND(ISNUMBER(B551),ISNUMBER(G551)),IF(AND(OR(NOT(ISNUMBER('看板'!$C$4)),B551&gt;='看板'!$C$4),OR(NOT(ISNUMBER('看板'!$E$4)),B551&lt;='看板'!$E$4),OR('看板'!$C$5="",C551='看板'!$C$5),OR('看板'!$E$5="",D551='看板'!$E$5)),1,0),0)</f>
        <v>0</v>
      </c>
      <c r="N551" s="38" t="str">
        <f>IF(M551=1,COUNTIF(M$5:M551,1),"")</f>
        <v/>
      </c>
      <c r="O551" s="39" t="str">
        <f>IF(M551=1,SUMIF(M$5:M551,1,G$5:G551),"")</f>
        <v/>
      </c>
      <c r="P551" s="39" t="str">
        <f>IF(M551=1,MAX(0,MAX(O$5:O551)),"")</f>
        <v/>
      </c>
      <c r="Q551" s="40" t="str">
        <f>IF(M551=1,P551-O551,"")</f>
        <v/>
      </c>
      <c r="R551" s="38">
        <f>IF(M551=1,IF(G551&gt;0,R550+1,0),R550)</f>
        <v>0</v>
      </c>
      <c r="S551" s="38">
        <f>IF(M551=1,IF(G551&lt;0,S550+1,0),S550)</f>
        <v>0</v>
      </c>
      <c r="T551" s="36" t="str">
        <f>IF(M551&lt;&gt;1,"",IF(R550&gt;=3,"前面连赢 3 笔以上","前面连赢 "&amp;R550&amp;" 笔"))</f>
        <v/>
      </c>
      <c r="U551" s="40" t="str">
        <f>IF(AND(M551=1,ISNUMBER(H551)),H551-G551,"")</f>
        <v/>
      </c>
      <c r="V551" s="41" t="e">
        <f>IF(M551=1,O551,NA())</f>
        <v>#N/A</v>
      </c>
      <c r="W551" s="41" t="e">
        <f>IF(M551=1,-Q551,NA())</f>
        <v>#N/A</v>
      </c>
    </row>
    <row r="552">
      <c r="A552" s="17" t="n"/>
      <c r="B552" s="23" t="n"/>
      <c r="C552" s="25" t="n"/>
      <c r="D552" s="25" t="n"/>
      <c r="E552" s="25" t="n"/>
      <c r="F552" s="25" t="n"/>
      <c r="G552" s="35" t="n"/>
      <c r="H552" s="35" t="n"/>
      <c r="I552" s="25" t="n"/>
      <c r="J552" s="25" t="n"/>
      <c r="K552" s="36" t="str">
        <f>IF(ISNUMBER(B552),"周"&amp;CHOOSE(WEEKDAY(B552,2),"一","二","三","四","五","六","日"),"")</f>
        <v/>
      </c>
      <c r="L552" s="37" t="str">
        <f>IF(ISNUMBER(B552),DATE(YEAR(B552),MONTH(B552),1),"")</f>
        <v/>
      </c>
      <c r="M552" s="38">
        <f>IF(AND(ISNUMBER(B552),ISNUMBER(G552)),IF(AND(OR(NOT(ISNUMBER('看板'!$C$4)),B552&gt;='看板'!$C$4),OR(NOT(ISNUMBER('看板'!$E$4)),B552&lt;='看板'!$E$4),OR('看板'!$C$5="",C552='看板'!$C$5),OR('看板'!$E$5="",D552='看板'!$E$5)),1,0),0)</f>
        <v>0</v>
      </c>
      <c r="N552" s="38" t="str">
        <f>IF(M552=1,COUNTIF(M$5:M552,1),"")</f>
        <v/>
      </c>
      <c r="O552" s="39" t="str">
        <f>IF(M552=1,SUMIF(M$5:M552,1,G$5:G552),"")</f>
        <v/>
      </c>
      <c r="P552" s="39" t="str">
        <f>IF(M552=1,MAX(0,MAX(O$5:O552)),"")</f>
        <v/>
      </c>
      <c r="Q552" s="40" t="str">
        <f>IF(M552=1,P552-O552,"")</f>
        <v/>
      </c>
      <c r="R552" s="38">
        <f>IF(M552=1,IF(G552&gt;0,R551+1,0),R551)</f>
        <v>0</v>
      </c>
      <c r="S552" s="38">
        <f>IF(M552=1,IF(G552&lt;0,S551+1,0),S551)</f>
        <v>0</v>
      </c>
      <c r="T552" s="36" t="str">
        <f>IF(M552&lt;&gt;1,"",IF(R551&gt;=3,"前面连赢 3 笔以上","前面连赢 "&amp;R551&amp;" 笔"))</f>
        <v/>
      </c>
      <c r="U552" s="40" t="str">
        <f>IF(AND(M552=1,ISNUMBER(H552)),H552-G552,"")</f>
        <v/>
      </c>
      <c r="V552" s="41" t="e">
        <f>IF(M552=1,O552,NA())</f>
        <v>#N/A</v>
      </c>
      <c r="W552" s="41" t="e">
        <f>IF(M552=1,-Q552,NA())</f>
        <v>#N/A</v>
      </c>
    </row>
    <row r="553">
      <c r="A553" s="17" t="n"/>
      <c r="B553" s="23" t="n"/>
      <c r="C553" s="25" t="n"/>
      <c r="D553" s="25" t="n"/>
      <c r="E553" s="25" t="n"/>
      <c r="F553" s="25" t="n"/>
      <c r="G553" s="35" t="n"/>
      <c r="H553" s="35" t="n"/>
      <c r="I553" s="25" t="n"/>
      <c r="J553" s="25" t="n"/>
      <c r="K553" s="36" t="str">
        <f>IF(ISNUMBER(B553),"周"&amp;CHOOSE(WEEKDAY(B553,2),"一","二","三","四","五","六","日"),"")</f>
        <v/>
      </c>
      <c r="L553" s="37" t="str">
        <f>IF(ISNUMBER(B553),DATE(YEAR(B553),MONTH(B553),1),"")</f>
        <v/>
      </c>
      <c r="M553" s="38">
        <f>IF(AND(ISNUMBER(B553),ISNUMBER(G553)),IF(AND(OR(NOT(ISNUMBER('看板'!$C$4)),B553&gt;='看板'!$C$4),OR(NOT(ISNUMBER('看板'!$E$4)),B553&lt;='看板'!$E$4),OR('看板'!$C$5="",C553='看板'!$C$5),OR('看板'!$E$5="",D553='看板'!$E$5)),1,0),0)</f>
        <v>0</v>
      </c>
      <c r="N553" s="38" t="str">
        <f>IF(M553=1,COUNTIF(M$5:M553,1),"")</f>
        <v/>
      </c>
      <c r="O553" s="39" t="str">
        <f>IF(M553=1,SUMIF(M$5:M553,1,G$5:G553),"")</f>
        <v/>
      </c>
      <c r="P553" s="39" t="str">
        <f>IF(M553=1,MAX(0,MAX(O$5:O553)),"")</f>
        <v/>
      </c>
      <c r="Q553" s="40" t="str">
        <f>IF(M553=1,P553-O553,"")</f>
        <v/>
      </c>
      <c r="R553" s="38">
        <f>IF(M553=1,IF(G553&gt;0,R552+1,0),R552)</f>
        <v>0</v>
      </c>
      <c r="S553" s="38">
        <f>IF(M553=1,IF(G553&lt;0,S552+1,0),S552)</f>
        <v>0</v>
      </c>
      <c r="T553" s="36" t="str">
        <f>IF(M553&lt;&gt;1,"",IF(R552&gt;=3,"前面连赢 3 笔以上","前面连赢 "&amp;R552&amp;" 笔"))</f>
        <v/>
      </c>
      <c r="U553" s="40" t="str">
        <f>IF(AND(M553=1,ISNUMBER(H553)),H553-G553,"")</f>
        <v/>
      </c>
      <c r="V553" s="41" t="e">
        <f>IF(M553=1,O553,NA())</f>
        <v>#N/A</v>
      </c>
      <c r="W553" s="41" t="e">
        <f>IF(M553=1,-Q553,NA())</f>
        <v>#N/A</v>
      </c>
    </row>
    <row r="554">
      <c r="A554" s="17" t="n"/>
      <c r="B554" s="23" t="n"/>
      <c r="C554" s="25" t="n"/>
      <c r="D554" s="25" t="n"/>
      <c r="E554" s="25" t="n"/>
      <c r="F554" s="25" t="n"/>
      <c r="G554" s="35" t="n"/>
      <c r="H554" s="35" t="n"/>
      <c r="I554" s="25" t="n"/>
      <c r="J554" s="25" t="n"/>
      <c r="K554" s="36" t="str">
        <f>IF(ISNUMBER(B554),"周"&amp;CHOOSE(WEEKDAY(B554,2),"一","二","三","四","五","六","日"),"")</f>
        <v/>
      </c>
      <c r="L554" s="37" t="str">
        <f>IF(ISNUMBER(B554),DATE(YEAR(B554),MONTH(B554),1),"")</f>
        <v/>
      </c>
      <c r="M554" s="38">
        <f>IF(AND(ISNUMBER(B554),ISNUMBER(G554)),IF(AND(OR(NOT(ISNUMBER('看板'!$C$4)),B554&gt;='看板'!$C$4),OR(NOT(ISNUMBER('看板'!$E$4)),B554&lt;='看板'!$E$4),OR('看板'!$C$5="",C554='看板'!$C$5),OR('看板'!$E$5="",D554='看板'!$E$5)),1,0),0)</f>
        <v>0</v>
      </c>
      <c r="N554" s="38" t="str">
        <f>IF(M554=1,COUNTIF(M$5:M554,1),"")</f>
        <v/>
      </c>
      <c r="O554" s="39" t="str">
        <f>IF(M554=1,SUMIF(M$5:M554,1,G$5:G554),"")</f>
        <v/>
      </c>
      <c r="P554" s="39" t="str">
        <f>IF(M554=1,MAX(0,MAX(O$5:O554)),"")</f>
        <v/>
      </c>
      <c r="Q554" s="40" t="str">
        <f>IF(M554=1,P554-O554,"")</f>
        <v/>
      </c>
      <c r="R554" s="38">
        <f>IF(M554=1,IF(G554&gt;0,R553+1,0),R553)</f>
        <v>0</v>
      </c>
      <c r="S554" s="38">
        <f>IF(M554=1,IF(G554&lt;0,S553+1,0),S553)</f>
        <v>0</v>
      </c>
      <c r="T554" s="36" t="str">
        <f>IF(M554&lt;&gt;1,"",IF(R553&gt;=3,"前面连赢 3 笔以上","前面连赢 "&amp;R553&amp;" 笔"))</f>
        <v/>
      </c>
      <c r="U554" s="40" t="str">
        <f>IF(AND(M554=1,ISNUMBER(H554)),H554-G554,"")</f>
        <v/>
      </c>
      <c r="V554" s="41" t="e">
        <f>IF(M554=1,O554,NA())</f>
        <v>#N/A</v>
      </c>
      <c r="W554" s="41" t="e">
        <f>IF(M554=1,-Q554,NA())</f>
        <v>#N/A</v>
      </c>
    </row>
    <row r="555">
      <c r="A555" s="17" t="n"/>
      <c r="B555" s="23" t="n"/>
      <c r="C555" s="25" t="n"/>
      <c r="D555" s="25" t="n"/>
      <c r="E555" s="25" t="n"/>
      <c r="F555" s="25" t="n"/>
      <c r="G555" s="35" t="n"/>
      <c r="H555" s="35" t="n"/>
      <c r="I555" s="25" t="n"/>
      <c r="J555" s="25" t="n"/>
      <c r="K555" s="36" t="str">
        <f>IF(ISNUMBER(B555),"周"&amp;CHOOSE(WEEKDAY(B555,2),"一","二","三","四","五","六","日"),"")</f>
        <v/>
      </c>
      <c r="L555" s="37" t="str">
        <f>IF(ISNUMBER(B555),DATE(YEAR(B555),MONTH(B555),1),"")</f>
        <v/>
      </c>
      <c r="M555" s="38">
        <f>IF(AND(ISNUMBER(B555),ISNUMBER(G555)),IF(AND(OR(NOT(ISNUMBER('看板'!$C$4)),B555&gt;='看板'!$C$4),OR(NOT(ISNUMBER('看板'!$E$4)),B555&lt;='看板'!$E$4),OR('看板'!$C$5="",C555='看板'!$C$5),OR('看板'!$E$5="",D555='看板'!$E$5)),1,0),0)</f>
        <v>0</v>
      </c>
      <c r="N555" s="38" t="str">
        <f>IF(M555=1,COUNTIF(M$5:M555,1),"")</f>
        <v/>
      </c>
      <c r="O555" s="39" t="str">
        <f>IF(M555=1,SUMIF(M$5:M555,1,G$5:G555),"")</f>
        <v/>
      </c>
      <c r="P555" s="39" t="str">
        <f>IF(M555=1,MAX(0,MAX(O$5:O555)),"")</f>
        <v/>
      </c>
      <c r="Q555" s="40" t="str">
        <f>IF(M555=1,P555-O555,"")</f>
        <v/>
      </c>
      <c r="R555" s="38">
        <f>IF(M555=1,IF(G555&gt;0,R554+1,0),R554)</f>
        <v>0</v>
      </c>
      <c r="S555" s="38">
        <f>IF(M555=1,IF(G555&lt;0,S554+1,0),S554)</f>
        <v>0</v>
      </c>
      <c r="T555" s="36" t="str">
        <f>IF(M555&lt;&gt;1,"",IF(R554&gt;=3,"前面连赢 3 笔以上","前面连赢 "&amp;R554&amp;" 笔"))</f>
        <v/>
      </c>
      <c r="U555" s="40" t="str">
        <f>IF(AND(M555=1,ISNUMBER(H555)),H555-G555,"")</f>
        <v/>
      </c>
      <c r="V555" s="41" t="e">
        <f>IF(M555=1,O555,NA())</f>
        <v>#N/A</v>
      </c>
      <c r="W555" s="41" t="e">
        <f>IF(M555=1,-Q555,NA())</f>
        <v>#N/A</v>
      </c>
    </row>
    <row r="556">
      <c r="A556" s="17" t="n"/>
      <c r="B556" s="23" t="n"/>
      <c r="C556" s="25" t="n"/>
      <c r="D556" s="25" t="n"/>
      <c r="E556" s="25" t="n"/>
      <c r="F556" s="25" t="n"/>
      <c r="G556" s="35" t="n"/>
      <c r="H556" s="35" t="n"/>
      <c r="I556" s="25" t="n"/>
      <c r="J556" s="25" t="n"/>
      <c r="K556" s="36" t="str">
        <f>IF(ISNUMBER(B556),"周"&amp;CHOOSE(WEEKDAY(B556,2),"一","二","三","四","五","六","日"),"")</f>
        <v/>
      </c>
      <c r="L556" s="37" t="str">
        <f>IF(ISNUMBER(B556),DATE(YEAR(B556),MONTH(B556),1),"")</f>
        <v/>
      </c>
      <c r="M556" s="38">
        <f>IF(AND(ISNUMBER(B556),ISNUMBER(G556)),IF(AND(OR(NOT(ISNUMBER('看板'!$C$4)),B556&gt;='看板'!$C$4),OR(NOT(ISNUMBER('看板'!$E$4)),B556&lt;='看板'!$E$4),OR('看板'!$C$5="",C556='看板'!$C$5),OR('看板'!$E$5="",D556='看板'!$E$5)),1,0),0)</f>
        <v>0</v>
      </c>
      <c r="N556" s="38" t="str">
        <f>IF(M556=1,COUNTIF(M$5:M556,1),"")</f>
        <v/>
      </c>
      <c r="O556" s="39" t="str">
        <f>IF(M556=1,SUMIF(M$5:M556,1,G$5:G556),"")</f>
        <v/>
      </c>
      <c r="P556" s="39" t="str">
        <f>IF(M556=1,MAX(0,MAX(O$5:O556)),"")</f>
        <v/>
      </c>
      <c r="Q556" s="40" t="str">
        <f>IF(M556=1,P556-O556,"")</f>
        <v/>
      </c>
      <c r="R556" s="38">
        <f>IF(M556=1,IF(G556&gt;0,R555+1,0),R555)</f>
        <v>0</v>
      </c>
      <c r="S556" s="38">
        <f>IF(M556=1,IF(G556&lt;0,S555+1,0),S555)</f>
        <v>0</v>
      </c>
      <c r="T556" s="36" t="str">
        <f>IF(M556&lt;&gt;1,"",IF(R555&gt;=3,"前面连赢 3 笔以上","前面连赢 "&amp;R555&amp;" 笔"))</f>
        <v/>
      </c>
      <c r="U556" s="40" t="str">
        <f>IF(AND(M556=1,ISNUMBER(H556)),H556-G556,"")</f>
        <v/>
      </c>
      <c r="V556" s="41" t="e">
        <f>IF(M556=1,O556,NA())</f>
        <v>#N/A</v>
      </c>
      <c r="W556" s="41" t="e">
        <f>IF(M556=1,-Q556,NA())</f>
        <v>#N/A</v>
      </c>
    </row>
    <row r="557">
      <c r="A557" s="17" t="n"/>
      <c r="B557" s="23" t="n"/>
      <c r="C557" s="25" t="n"/>
      <c r="D557" s="25" t="n"/>
      <c r="E557" s="25" t="n"/>
      <c r="F557" s="25" t="n"/>
      <c r="G557" s="35" t="n"/>
      <c r="H557" s="35" t="n"/>
      <c r="I557" s="25" t="n"/>
      <c r="J557" s="25" t="n"/>
      <c r="K557" s="36" t="str">
        <f>IF(ISNUMBER(B557),"周"&amp;CHOOSE(WEEKDAY(B557,2),"一","二","三","四","五","六","日"),"")</f>
        <v/>
      </c>
      <c r="L557" s="37" t="str">
        <f>IF(ISNUMBER(B557),DATE(YEAR(B557),MONTH(B557),1),"")</f>
        <v/>
      </c>
      <c r="M557" s="38">
        <f>IF(AND(ISNUMBER(B557),ISNUMBER(G557)),IF(AND(OR(NOT(ISNUMBER('看板'!$C$4)),B557&gt;='看板'!$C$4),OR(NOT(ISNUMBER('看板'!$E$4)),B557&lt;='看板'!$E$4),OR('看板'!$C$5="",C557='看板'!$C$5),OR('看板'!$E$5="",D557='看板'!$E$5)),1,0),0)</f>
        <v>0</v>
      </c>
      <c r="N557" s="38" t="str">
        <f>IF(M557=1,COUNTIF(M$5:M557,1),"")</f>
        <v/>
      </c>
      <c r="O557" s="39" t="str">
        <f>IF(M557=1,SUMIF(M$5:M557,1,G$5:G557),"")</f>
        <v/>
      </c>
      <c r="P557" s="39" t="str">
        <f>IF(M557=1,MAX(0,MAX(O$5:O557)),"")</f>
        <v/>
      </c>
      <c r="Q557" s="40" t="str">
        <f>IF(M557=1,P557-O557,"")</f>
        <v/>
      </c>
      <c r="R557" s="38">
        <f>IF(M557=1,IF(G557&gt;0,R556+1,0),R556)</f>
        <v>0</v>
      </c>
      <c r="S557" s="38">
        <f>IF(M557=1,IF(G557&lt;0,S556+1,0),S556)</f>
        <v>0</v>
      </c>
      <c r="T557" s="36" t="str">
        <f>IF(M557&lt;&gt;1,"",IF(R556&gt;=3,"前面连赢 3 笔以上","前面连赢 "&amp;R556&amp;" 笔"))</f>
        <v/>
      </c>
      <c r="U557" s="40" t="str">
        <f>IF(AND(M557=1,ISNUMBER(H557)),H557-G557,"")</f>
        <v/>
      </c>
      <c r="V557" s="41" t="e">
        <f>IF(M557=1,O557,NA())</f>
        <v>#N/A</v>
      </c>
      <c r="W557" s="41" t="e">
        <f>IF(M557=1,-Q557,NA())</f>
        <v>#N/A</v>
      </c>
    </row>
    <row r="558">
      <c r="A558" s="17" t="n"/>
      <c r="B558" s="23" t="n"/>
      <c r="C558" s="25" t="n"/>
      <c r="D558" s="25" t="n"/>
      <c r="E558" s="25" t="n"/>
      <c r="F558" s="25" t="n"/>
      <c r="G558" s="35" t="n"/>
      <c r="H558" s="35" t="n"/>
      <c r="I558" s="25" t="n"/>
      <c r="J558" s="25" t="n"/>
      <c r="K558" s="36" t="str">
        <f>IF(ISNUMBER(B558),"周"&amp;CHOOSE(WEEKDAY(B558,2),"一","二","三","四","五","六","日"),"")</f>
        <v/>
      </c>
      <c r="L558" s="37" t="str">
        <f>IF(ISNUMBER(B558),DATE(YEAR(B558),MONTH(B558),1),"")</f>
        <v/>
      </c>
      <c r="M558" s="38">
        <f>IF(AND(ISNUMBER(B558),ISNUMBER(G558)),IF(AND(OR(NOT(ISNUMBER('看板'!$C$4)),B558&gt;='看板'!$C$4),OR(NOT(ISNUMBER('看板'!$E$4)),B558&lt;='看板'!$E$4),OR('看板'!$C$5="",C558='看板'!$C$5),OR('看板'!$E$5="",D558='看板'!$E$5)),1,0),0)</f>
        <v>0</v>
      </c>
      <c r="N558" s="38" t="str">
        <f>IF(M558=1,COUNTIF(M$5:M558,1),"")</f>
        <v/>
      </c>
      <c r="O558" s="39" t="str">
        <f>IF(M558=1,SUMIF(M$5:M558,1,G$5:G558),"")</f>
        <v/>
      </c>
      <c r="P558" s="39" t="str">
        <f>IF(M558=1,MAX(0,MAX(O$5:O558)),"")</f>
        <v/>
      </c>
      <c r="Q558" s="40" t="str">
        <f>IF(M558=1,P558-O558,"")</f>
        <v/>
      </c>
      <c r="R558" s="38">
        <f>IF(M558=1,IF(G558&gt;0,R557+1,0),R557)</f>
        <v>0</v>
      </c>
      <c r="S558" s="38">
        <f>IF(M558=1,IF(G558&lt;0,S557+1,0),S557)</f>
        <v>0</v>
      </c>
      <c r="T558" s="36" t="str">
        <f>IF(M558&lt;&gt;1,"",IF(R557&gt;=3,"前面连赢 3 笔以上","前面连赢 "&amp;R557&amp;" 笔"))</f>
        <v/>
      </c>
      <c r="U558" s="40" t="str">
        <f>IF(AND(M558=1,ISNUMBER(H558)),H558-G558,"")</f>
        <v/>
      </c>
      <c r="V558" s="41" t="e">
        <f>IF(M558=1,O558,NA())</f>
        <v>#N/A</v>
      </c>
      <c r="W558" s="41" t="e">
        <f>IF(M558=1,-Q558,NA())</f>
        <v>#N/A</v>
      </c>
    </row>
    <row r="559">
      <c r="A559" s="17" t="n"/>
      <c r="B559" s="23" t="n"/>
      <c r="C559" s="25" t="n"/>
      <c r="D559" s="25" t="n"/>
      <c r="E559" s="25" t="n"/>
      <c r="F559" s="25" t="n"/>
      <c r="G559" s="35" t="n"/>
      <c r="H559" s="35" t="n"/>
      <c r="I559" s="25" t="n"/>
      <c r="J559" s="25" t="n"/>
      <c r="K559" s="36" t="str">
        <f>IF(ISNUMBER(B559),"周"&amp;CHOOSE(WEEKDAY(B559,2),"一","二","三","四","五","六","日"),"")</f>
        <v/>
      </c>
      <c r="L559" s="37" t="str">
        <f>IF(ISNUMBER(B559),DATE(YEAR(B559),MONTH(B559),1),"")</f>
        <v/>
      </c>
      <c r="M559" s="38">
        <f>IF(AND(ISNUMBER(B559),ISNUMBER(G559)),IF(AND(OR(NOT(ISNUMBER('看板'!$C$4)),B559&gt;='看板'!$C$4),OR(NOT(ISNUMBER('看板'!$E$4)),B559&lt;='看板'!$E$4),OR('看板'!$C$5="",C559='看板'!$C$5),OR('看板'!$E$5="",D559='看板'!$E$5)),1,0),0)</f>
        <v>0</v>
      </c>
      <c r="N559" s="38" t="str">
        <f>IF(M559=1,COUNTIF(M$5:M559,1),"")</f>
        <v/>
      </c>
      <c r="O559" s="39" t="str">
        <f>IF(M559=1,SUMIF(M$5:M559,1,G$5:G559),"")</f>
        <v/>
      </c>
      <c r="P559" s="39" t="str">
        <f>IF(M559=1,MAX(0,MAX(O$5:O559)),"")</f>
        <v/>
      </c>
      <c r="Q559" s="40" t="str">
        <f>IF(M559=1,P559-O559,"")</f>
        <v/>
      </c>
      <c r="R559" s="38">
        <f>IF(M559=1,IF(G559&gt;0,R558+1,0),R558)</f>
        <v>0</v>
      </c>
      <c r="S559" s="38">
        <f>IF(M559=1,IF(G559&lt;0,S558+1,0),S558)</f>
        <v>0</v>
      </c>
      <c r="T559" s="36" t="str">
        <f>IF(M559&lt;&gt;1,"",IF(R558&gt;=3,"前面连赢 3 笔以上","前面连赢 "&amp;R558&amp;" 笔"))</f>
        <v/>
      </c>
      <c r="U559" s="40" t="str">
        <f>IF(AND(M559=1,ISNUMBER(H559)),H559-G559,"")</f>
        <v/>
      </c>
      <c r="V559" s="41" t="e">
        <f>IF(M559=1,O559,NA())</f>
        <v>#N/A</v>
      </c>
      <c r="W559" s="41" t="e">
        <f>IF(M559=1,-Q559,NA())</f>
        <v>#N/A</v>
      </c>
    </row>
    <row r="560">
      <c r="A560" s="17" t="n"/>
      <c r="B560" s="23" t="n"/>
      <c r="C560" s="25" t="n"/>
      <c r="D560" s="25" t="n"/>
      <c r="E560" s="25" t="n"/>
      <c r="F560" s="25" t="n"/>
      <c r="G560" s="35" t="n"/>
      <c r="H560" s="35" t="n"/>
      <c r="I560" s="25" t="n"/>
      <c r="J560" s="25" t="n"/>
      <c r="K560" s="36" t="str">
        <f>IF(ISNUMBER(B560),"周"&amp;CHOOSE(WEEKDAY(B560,2),"一","二","三","四","五","六","日"),"")</f>
        <v/>
      </c>
      <c r="L560" s="37" t="str">
        <f>IF(ISNUMBER(B560),DATE(YEAR(B560),MONTH(B560),1),"")</f>
        <v/>
      </c>
      <c r="M560" s="38">
        <f>IF(AND(ISNUMBER(B560),ISNUMBER(G560)),IF(AND(OR(NOT(ISNUMBER('看板'!$C$4)),B560&gt;='看板'!$C$4),OR(NOT(ISNUMBER('看板'!$E$4)),B560&lt;='看板'!$E$4),OR('看板'!$C$5="",C560='看板'!$C$5),OR('看板'!$E$5="",D560='看板'!$E$5)),1,0),0)</f>
        <v>0</v>
      </c>
      <c r="N560" s="38" t="str">
        <f>IF(M560=1,COUNTIF(M$5:M560,1),"")</f>
        <v/>
      </c>
      <c r="O560" s="39" t="str">
        <f>IF(M560=1,SUMIF(M$5:M560,1,G$5:G560),"")</f>
        <v/>
      </c>
      <c r="P560" s="39" t="str">
        <f>IF(M560=1,MAX(0,MAX(O$5:O560)),"")</f>
        <v/>
      </c>
      <c r="Q560" s="40" t="str">
        <f>IF(M560=1,P560-O560,"")</f>
        <v/>
      </c>
      <c r="R560" s="38">
        <f>IF(M560=1,IF(G560&gt;0,R559+1,0),R559)</f>
        <v>0</v>
      </c>
      <c r="S560" s="38">
        <f>IF(M560=1,IF(G560&lt;0,S559+1,0),S559)</f>
        <v>0</v>
      </c>
      <c r="T560" s="36" t="str">
        <f>IF(M560&lt;&gt;1,"",IF(R559&gt;=3,"前面连赢 3 笔以上","前面连赢 "&amp;R559&amp;" 笔"))</f>
        <v/>
      </c>
      <c r="U560" s="40" t="str">
        <f>IF(AND(M560=1,ISNUMBER(H560)),H560-G560,"")</f>
        <v/>
      </c>
      <c r="V560" s="41" t="e">
        <f>IF(M560=1,O560,NA())</f>
        <v>#N/A</v>
      </c>
      <c r="W560" s="41" t="e">
        <f>IF(M560=1,-Q560,NA())</f>
        <v>#N/A</v>
      </c>
    </row>
    <row r="561">
      <c r="A561" s="17" t="n"/>
      <c r="B561" s="23" t="n"/>
      <c r="C561" s="25" t="n"/>
      <c r="D561" s="25" t="n"/>
      <c r="E561" s="25" t="n"/>
      <c r="F561" s="25" t="n"/>
      <c r="G561" s="35" t="n"/>
      <c r="H561" s="35" t="n"/>
      <c r="I561" s="25" t="n"/>
      <c r="J561" s="25" t="n"/>
      <c r="K561" s="36" t="str">
        <f>IF(ISNUMBER(B561),"周"&amp;CHOOSE(WEEKDAY(B561,2),"一","二","三","四","五","六","日"),"")</f>
        <v/>
      </c>
      <c r="L561" s="37" t="str">
        <f>IF(ISNUMBER(B561),DATE(YEAR(B561),MONTH(B561),1),"")</f>
        <v/>
      </c>
      <c r="M561" s="38">
        <f>IF(AND(ISNUMBER(B561),ISNUMBER(G561)),IF(AND(OR(NOT(ISNUMBER('看板'!$C$4)),B561&gt;='看板'!$C$4),OR(NOT(ISNUMBER('看板'!$E$4)),B561&lt;='看板'!$E$4),OR('看板'!$C$5="",C561='看板'!$C$5),OR('看板'!$E$5="",D561='看板'!$E$5)),1,0),0)</f>
        <v>0</v>
      </c>
      <c r="N561" s="38" t="str">
        <f>IF(M561=1,COUNTIF(M$5:M561,1),"")</f>
        <v/>
      </c>
      <c r="O561" s="39" t="str">
        <f>IF(M561=1,SUMIF(M$5:M561,1,G$5:G561),"")</f>
        <v/>
      </c>
      <c r="P561" s="39" t="str">
        <f>IF(M561=1,MAX(0,MAX(O$5:O561)),"")</f>
        <v/>
      </c>
      <c r="Q561" s="40" t="str">
        <f>IF(M561=1,P561-O561,"")</f>
        <v/>
      </c>
      <c r="R561" s="38">
        <f>IF(M561=1,IF(G561&gt;0,R560+1,0),R560)</f>
        <v>0</v>
      </c>
      <c r="S561" s="38">
        <f>IF(M561=1,IF(G561&lt;0,S560+1,0),S560)</f>
        <v>0</v>
      </c>
      <c r="T561" s="36" t="str">
        <f>IF(M561&lt;&gt;1,"",IF(R560&gt;=3,"前面连赢 3 笔以上","前面连赢 "&amp;R560&amp;" 笔"))</f>
        <v/>
      </c>
      <c r="U561" s="40" t="str">
        <f>IF(AND(M561=1,ISNUMBER(H561)),H561-G561,"")</f>
        <v/>
      </c>
      <c r="V561" s="41" t="e">
        <f>IF(M561=1,O561,NA())</f>
        <v>#N/A</v>
      </c>
      <c r="W561" s="41" t="e">
        <f>IF(M561=1,-Q561,NA())</f>
        <v>#N/A</v>
      </c>
    </row>
    <row r="562">
      <c r="A562" s="17" t="n"/>
      <c r="B562" s="23" t="n"/>
      <c r="C562" s="25" t="n"/>
      <c r="D562" s="25" t="n"/>
      <c r="E562" s="25" t="n"/>
      <c r="F562" s="25" t="n"/>
      <c r="G562" s="35" t="n"/>
      <c r="H562" s="35" t="n"/>
      <c r="I562" s="25" t="n"/>
      <c r="J562" s="25" t="n"/>
      <c r="K562" s="36" t="str">
        <f>IF(ISNUMBER(B562),"周"&amp;CHOOSE(WEEKDAY(B562,2),"一","二","三","四","五","六","日"),"")</f>
        <v/>
      </c>
      <c r="L562" s="37" t="str">
        <f>IF(ISNUMBER(B562),DATE(YEAR(B562),MONTH(B562),1),"")</f>
        <v/>
      </c>
      <c r="M562" s="38">
        <f>IF(AND(ISNUMBER(B562),ISNUMBER(G562)),IF(AND(OR(NOT(ISNUMBER('看板'!$C$4)),B562&gt;='看板'!$C$4),OR(NOT(ISNUMBER('看板'!$E$4)),B562&lt;='看板'!$E$4),OR('看板'!$C$5="",C562='看板'!$C$5),OR('看板'!$E$5="",D562='看板'!$E$5)),1,0),0)</f>
        <v>0</v>
      </c>
      <c r="N562" s="38" t="str">
        <f>IF(M562=1,COUNTIF(M$5:M562,1),"")</f>
        <v/>
      </c>
      <c r="O562" s="39" t="str">
        <f>IF(M562=1,SUMIF(M$5:M562,1,G$5:G562),"")</f>
        <v/>
      </c>
      <c r="P562" s="39" t="str">
        <f>IF(M562=1,MAX(0,MAX(O$5:O562)),"")</f>
        <v/>
      </c>
      <c r="Q562" s="40" t="str">
        <f>IF(M562=1,P562-O562,"")</f>
        <v/>
      </c>
      <c r="R562" s="38">
        <f>IF(M562=1,IF(G562&gt;0,R561+1,0),R561)</f>
        <v>0</v>
      </c>
      <c r="S562" s="38">
        <f>IF(M562=1,IF(G562&lt;0,S561+1,0),S561)</f>
        <v>0</v>
      </c>
      <c r="T562" s="36" t="str">
        <f>IF(M562&lt;&gt;1,"",IF(R561&gt;=3,"前面连赢 3 笔以上","前面连赢 "&amp;R561&amp;" 笔"))</f>
        <v/>
      </c>
      <c r="U562" s="40" t="str">
        <f>IF(AND(M562=1,ISNUMBER(H562)),H562-G562,"")</f>
        <v/>
      </c>
      <c r="V562" s="41" t="e">
        <f>IF(M562=1,O562,NA())</f>
        <v>#N/A</v>
      </c>
      <c r="W562" s="41" t="e">
        <f>IF(M562=1,-Q562,NA())</f>
        <v>#N/A</v>
      </c>
    </row>
    <row r="563">
      <c r="A563" s="17" t="n"/>
      <c r="B563" s="23" t="n"/>
      <c r="C563" s="25" t="n"/>
      <c r="D563" s="25" t="n"/>
      <c r="E563" s="25" t="n"/>
      <c r="F563" s="25" t="n"/>
      <c r="G563" s="35" t="n"/>
      <c r="H563" s="35" t="n"/>
      <c r="I563" s="25" t="n"/>
      <c r="J563" s="25" t="n"/>
      <c r="K563" s="36" t="str">
        <f>IF(ISNUMBER(B563),"周"&amp;CHOOSE(WEEKDAY(B563,2),"一","二","三","四","五","六","日"),"")</f>
        <v/>
      </c>
      <c r="L563" s="37" t="str">
        <f>IF(ISNUMBER(B563),DATE(YEAR(B563),MONTH(B563),1),"")</f>
        <v/>
      </c>
      <c r="M563" s="38">
        <f>IF(AND(ISNUMBER(B563),ISNUMBER(G563)),IF(AND(OR(NOT(ISNUMBER('看板'!$C$4)),B563&gt;='看板'!$C$4),OR(NOT(ISNUMBER('看板'!$E$4)),B563&lt;='看板'!$E$4),OR('看板'!$C$5="",C563='看板'!$C$5),OR('看板'!$E$5="",D563='看板'!$E$5)),1,0),0)</f>
        <v>0</v>
      </c>
      <c r="N563" s="38" t="str">
        <f>IF(M563=1,COUNTIF(M$5:M563,1),"")</f>
        <v/>
      </c>
      <c r="O563" s="39" t="str">
        <f>IF(M563=1,SUMIF(M$5:M563,1,G$5:G563),"")</f>
        <v/>
      </c>
      <c r="P563" s="39" t="str">
        <f>IF(M563=1,MAX(0,MAX(O$5:O563)),"")</f>
        <v/>
      </c>
      <c r="Q563" s="40" t="str">
        <f>IF(M563=1,P563-O563,"")</f>
        <v/>
      </c>
      <c r="R563" s="38">
        <f>IF(M563=1,IF(G563&gt;0,R562+1,0),R562)</f>
        <v>0</v>
      </c>
      <c r="S563" s="38">
        <f>IF(M563=1,IF(G563&lt;0,S562+1,0),S562)</f>
        <v>0</v>
      </c>
      <c r="T563" s="36" t="str">
        <f>IF(M563&lt;&gt;1,"",IF(R562&gt;=3,"前面连赢 3 笔以上","前面连赢 "&amp;R562&amp;" 笔"))</f>
        <v/>
      </c>
      <c r="U563" s="40" t="str">
        <f>IF(AND(M563=1,ISNUMBER(H563)),H563-G563,"")</f>
        <v/>
      </c>
      <c r="V563" s="41" t="e">
        <f>IF(M563=1,O563,NA())</f>
        <v>#N/A</v>
      </c>
      <c r="W563" s="41" t="e">
        <f>IF(M563=1,-Q563,NA())</f>
        <v>#N/A</v>
      </c>
    </row>
    <row r="564">
      <c r="A564" s="17" t="n"/>
      <c r="B564" s="23" t="n"/>
      <c r="C564" s="25" t="n"/>
      <c r="D564" s="25" t="n"/>
      <c r="E564" s="25" t="n"/>
      <c r="F564" s="25" t="n"/>
      <c r="G564" s="35" t="n"/>
      <c r="H564" s="35" t="n"/>
      <c r="I564" s="25" t="n"/>
      <c r="J564" s="25" t="n"/>
      <c r="K564" s="36" t="str">
        <f>IF(ISNUMBER(B564),"周"&amp;CHOOSE(WEEKDAY(B564,2),"一","二","三","四","五","六","日"),"")</f>
        <v/>
      </c>
      <c r="L564" s="37" t="str">
        <f>IF(ISNUMBER(B564),DATE(YEAR(B564),MONTH(B564),1),"")</f>
        <v/>
      </c>
      <c r="M564" s="38">
        <f>IF(AND(ISNUMBER(B564),ISNUMBER(G564)),IF(AND(OR(NOT(ISNUMBER('看板'!$C$4)),B564&gt;='看板'!$C$4),OR(NOT(ISNUMBER('看板'!$E$4)),B564&lt;='看板'!$E$4),OR('看板'!$C$5="",C564='看板'!$C$5),OR('看板'!$E$5="",D564='看板'!$E$5)),1,0),0)</f>
        <v>0</v>
      </c>
      <c r="N564" s="38" t="str">
        <f>IF(M564=1,COUNTIF(M$5:M564,1),"")</f>
        <v/>
      </c>
      <c r="O564" s="39" t="str">
        <f>IF(M564=1,SUMIF(M$5:M564,1,G$5:G564),"")</f>
        <v/>
      </c>
      <c r="P564" s="39" t="str">
        <f>IF(M564=1,MAX(0,MAX(O$5:O564)),"")</f>
        <v/>
      </c>
      <c r="Q564" s="40" t="str">
        <f>IF(M564=1,P564-O564,"")</f>
        <v/>
      </c>
      <c r="R564" s="38">
        <f>IF(M564=1,IF(G564&gt;0,R563+1,0),R563)</f>
        <v>0</v>
      </c>
      <c r="S564" s="38">
        <f>IF(M564=1,IF(G564&lt;0,S563+1,0),S563)</f>
        <v>0</v>
      </c>
      <c r="T564" s="36" t="str">
        <f>IF(M564&lt;&gt;1,"",IF(R563&gt;=3,"前面连赢 3 笔以上","前面连赢 "&amp;R563&amp;" 笔"))</f>
        <v/>
      </c>
      <c r="U564" s="40" t="str">
        <f>IF(AND(M564=1,ISNUMBER(H564)),H564-G564,"")</f>
        <v/>
      </c>
      <c r="V564" s="41" t="e">
        <f>IF(M564=1,O564,NA())</f>
        <v>#N/A</v>
      </c>
      <c r="W564" s="41" t="e">
        <f>IF(M564=1,-Q564,NA())</f>
        <v>#N/A</v>
      </c>
    </row>
    <row r="565">
      <c r="A565" s="17" t="n"/>
      <c r="B565" s="23" t="n"/>
      <c r="C565" s="25" t="n"/>
      <c r="D565" s="25" t="n"/>
      <c r="E565" s="25" t="n"/>
      <c r="F565" s="25" t="n"/>
      <c r="G565" s="35" t="n"/>
      <c r="H565" s="35" t="n"/>
      <c r="I565" s="25" t="n"/>
      <c r="J565" s="25" t="n"/>
      <c r="K565" s="36" t="str">
        <f>IF(ISNUMBER(B565),"周"&amp;CHOOSE(WEEKDAY(B565,2),"一","二","三","四","五","六","日"),"")</f>
        <v/>
      </c>
      <c r="L565" s="37" t="str">
        <f>IF(ISNUMBER(B565),DATE(YEAR(B565),MONTH(B565),1),"")</f>
        <v/>
      </c>
      <c r="M565" s="38">
        <f>IF(AND(ISNUMBER(B565),ISNUMBER(G565)),IF(AND(OR(NOT(ISNUMBER('看板'!$C$4)),B565&gt;='看板'!$C$4),OR(NOT(ISNUMBER('看板'!$E$4)),B565&lt;='看板'!$E$4),OR('看板'!$C$5="",C565='看板'!$C$5),OR('看板'!$E$5="",D565='看板'!$E$5)),1,0),0)</f>
        <v>0</v>
      </c>
      <c r="N565" s="38" t="str">
        <f>IF(M565=1,COUNTIF(M$5:M565,1),"")</f>
        <v/>
      </c>
      <c r="O565" s="39" t="str">
        <f>IF(M565=1,SUMIF(M$5:M565,1,G$5:G565),"")</f>
        <v/>
      </c>
      <c r="P565" s="39" t="str">
        <f>IF(M565=1,MAX(0,MAX(O$5:O565)),"")</f>
        <v/>
      </c>
      <c r="Q565" s="40" t="str">
        <f>IF(M565=1,P565-O565,"")</f>
        <v/>
      </c>
      <c r="R565" s="38">
        <f>IF(M565=1,IF(G565&gt;0,R564+1,0),R564)</f>
        <v>0</v>
      </c>
      <c r="S565" s="38">
        <f>IF(M565=1,IF(G565&lt;0,S564+1,0),S564)</f>
        <v>0</v>
      </c>
      <c r="T565" s="36" t="str">
        <f>IF(M565&lt;&gt;1,"",IF(R564&gt;=3,"前面连赢 3 笔以上","前面连赢 "&amp;R564&amp;" 笔"))</f>
        <v/>
      </c>
      <c r="U565" s="40" t="str">
        <f>IF(AND(M565=1,ISNUMBER(H565)),H565-G565,"")</f>
        <v/>
      </c>
      <c r="V565" s="41" t="e">
        <f>IF(M565=1,O565,NA())</f>
        <v>#N/A</v>
      </c>
      <c r="W565" s="41" t="e">
        <f>IF(M565=1,-Q565,NA())</f>
        <v>#N/A</v>
      </c>
    </row>
    <row r="566">
      <c r="A566" s="17" t="n"/>
      <c r="B566" s="23" t="n"/>
      <c r="C566" s="25" t="n"/>
      <c r="D566" s="25" t="n"/>
      <c r="E566" s="25" t="n"/>
      <c r="F566" s="25" t="n"/>
      <c r="G566" s="35" t="n"/>
      <c r="H566" s="35" t="n"/>
      <c r="I566" s="25" t="n"/>
      <c r="J566" s="25" t="n"/>
      <c r="K566" s="36" t="str">
        <f>IF(ISNUMBER(B566),"周"&amp;CHOOSE(WEEKDAY(B566,2),"一","二","三","四","五","六","日"),"")</f>
        <v/>
      </c>
      <c r="L566" s="37" t="str">
        <f>IF(ISNUMBER(B566),DATE(YEAR(B566),MONTH(B566),1),"")</f>
        <v/>
      </c>
      <c r="M566" s="38">
        <f>IF(AND(ISNUMBER(B566),ISNUMBER(G566)),IF(AND(OR(NOT(ISNUMBER('看板'!$C$4)),B566&gt;='看板'!$C$4),OR(NOT(ISNUMBER('看板'!$E$4)),B566&lt;='看板'!$E$4),OR('看板'!$C$5="",C566='看板'!$C$5),OR('看板'!$E$5="",D566='看板'!$E$5)),1,0),0)</f>
        <v>0</v>
      </c>
      <c r="N566" s="38" t="str">
        <f>IF(M566=1,COUNTIF(M$5:M566,1),"")</f>
        <v/>
      </c>
      <c r="O566" s="39" t="str">
        <f>IF(M566=1,SUMIF(M$5:M566,1,G$5:G566),"")</f>
        <v/>
      </c>
      <c r="P566" s="39" t="str">
        <f>IF(M566=1,MAX(0,MAX(O$5:O566)),"")</f>
        <v/>
      </c>
      <c r="Q566" s="40" t="str">
        <f>IF(M566=1,P566-O566,"")</f>
        <v/>
      </c>
      <c r="R566" s="38">
        <f>IF(M566=1,IF(G566&gt;0,R565+1,0),R565)</f>
        <v>0</v>
      </c>
      <c r="S566" s="38">
        <f>IF(M566=1,IF(G566&lt;0,S565+1,0),S565)</f>
        <v>0</v>
      </c>
      <c r="T566" s="36" t="str">
        <f>IF(M566&lt;&gt;1,"",IF(R565&gt;=3,"前面连赢 3 笔以上","前面连赢 "&amp;R565&amp;" 笔"))</f>
        <v/>
      </c>
      <c r="U566" s="40" t="str">
        <f>IF(AND(M566=1,ISNUMBER(H566)),H566-G566,"")</f>
        <v/>
      </c>
      <c r="V566" s="41" t="e">
        <f>IF(M566=1,O566,NA())</f>
        <v>#N/A</v>
      </c>
      <c r="W566" s="41" t="e">
        <f>IF(M566=1,-Q566,NA())</f>
        <v>#N/A</v>
      </c>
    </row>
    <row r="567">
      <c r="A567" s="17" t="n"/>
      <c r="B567" s="23" t="n"/>
      <c r="C567" s="25" t="n"/>
      <c r="D567" s="25" t="n"/>
      <c r="E567" s="25" t="n"/>
      <c r="F567" s="25" t="n"/>
      <c r="G567" s="35" t="n"/>
      <c r="H567" s="35" t="n"/>
      <c r="I567" s="25" t="n"/>
      <c r="J567" s="25" t="n"/>
      <c r="K567" s="36" t="str">
        <f>IF(ISNUMBER(B567),"周"&amp;CHOOSE(WEEKDAY(B567,2),"一","二","三","四","五","六","日"),"")</f>
        <v/>
      </c>
      <c r="L567" s="37" t="str">
        <f>IF(ISNUMBER(B567),DATE(YEAR(B567),MONTH(B567),1),"")</f>
        <v/>
      </c>
      <c r="M567" s="38">
        <f>IF(AND(ISNUMBER(B567),ISNUMBER(G567)),IF(AND(OR(NOT(ISNUMBER('看板'!$C$4)),B567&gt;='看板'!$C$4),OR(NOT(ISNUMBER('看板'!$E$4)),B567&lt;='看板'!$E$4),OR('看板'!$C$5="",C567='看板'!$C$5),OR('看板'!$E$5="",D567='看板'!$E$5)),1,0),0)</f>
        <v>0</v>
      </c>
      <c r="N567" s="38" t="str">
        <f>IF(M567=1,COUNTIF(M$5:M567,1),"")</f>
        <v/>
      </c>
      <c r="O567" s="39" t="str">
        <f>IF(M567=1,SUMIF(M$5:M567,1,G$5:G567),"")</f>
        <v/>
      </c>
      <c r="P567" s="39" t="str">
        <f>IF(M567=1,MAX(0,MAX(O$5:O567)),"")</f>
        <v/>
      </c>
      <c r="Q567" s="40" t="str">
        <f>IF(M567=1,P567-O567,"")</f>
        <v/>
      </c>
      <c r="R567" s="38">
        <f>IF(M567=1,IF(G567&gt;0,R566+1,0),R566)</f>
        <v>0</v>
      </c>
      <c r="S567" s="38">
        <f>IF(M567=1,IF(G567&lt;0,S566+1,0),S566)</f>
        <v>0</v>
      </c>
      <c r="T567" s="36" t="str">
        <f>IF(M567&lt;&gt;1,"",IF(R566&gt;=3,"前面连赢 3 笔以上","前面连赢 "&amp;R566&amp;" 笔"))</f>
        <v/>
      </c>
      <c r="U567" s="40" t="str">
        <f>IF(AND(M567=1,ISNUMBER(H567)),H567-G567,"")</f>
        <v/>
      </c>
      <c r="V567" s="41" t="e">
        <f>IF(M567=1,O567,NA())</f>
        <v>#N/A</v>
      </c>
      <c r="W567" s="41" t="e">
        <f>IF(M567=1,-Q567,NA())</f>
        <v>#N/A</v>
      </c>
    </row>
    <row r="568">
      <c r="A568" s="17" t="n"/>
      <c r="B568" s="23" t="n"/>
      <c r="C568" s="25" t="n"/>
      <c r="D568" s="25" t="n"/>
      <c r="E568" s="25" t="n"/>
      <c r="F568" s="25" t="n"/>
      <c r="G568" s="35" t="n"/>
      <c r="H568" s="35" t="n"/>
      <c r="I568" s="25" t="n"/>
      <c r="J568" s="25" t="n"/>
      <c r="K568" s="36" t="str">
        <f>IF(ISNUMBER(B568),"周"&amp;CHOOSE(WEEKDAY(B568,2),"一","二","三","四","五","六","日"),"")</f>
        <v/>
      </c>
      <c r="L568" s="37" t="str">
        <f>IF(ISNUMBER(B568),DATE(YEAR(B568),MONTH(B568),1),"")</f>
        <v/>
      </c>
      <c r="M568" s="38">
        <f>IF(AND(ISNUMBER(B568),ISNUMBER(G568)),IF(AND(OR(NOT(ISNUMBER('看板'!$C$4)),B568&gt;='看板'!$C$4),OR(NOT(ISNUMBER('看板'!$E$4)),B568&lt;='看板'!$E$4),OR('看板'!$C$5="",C568='看板'!$C$5),OR('看板'!$E$5="",D568='看板'!$E$5)),1,0),0)</f>
        <v>0</v>
      </c>
      <c r="N568" s="38" t="str">
        <f>IF(M568=1,COUNTIF(M$5:M568,1),"")</f>
        <v/>
      </c>
      <c r="O568" s="39" t="str">
        <f>IF(M568=1,SUMIF(M$5:M568,1,G$5:G568),"")</f>
        <v/>
      </c>
      <c r="P568" s="39" t="str">
        <f>IF(M568=1,MAX(0,MAX(O$5:O568)),"")</f>
        <v/>
      </c>
      <c r="Q568" s="40" t="str">
        <f>IF(M568=1,P568-O568,"")</f>
        <v/>
      </c>
      <c r="R568" s="38">
        <f>IF(M568=1,IF(G568&gt;0,R567+1,0),R567)</f>
        <v>0</v>
      </c>
      <c r="S568" s="38">
        <f>IF(M568=1,IF(G568&lt;0,S567+1,0),S567)</f>
        <v>0</v>
      </c>
      <c r="T568" s="36" t="str">
        <f>IF(M568&lt;&gt;1,"",IF(R567&gt;=3,"前面连赢 3 笔以上","前面连赢 "&amp;R567&amp;" 笔"))</f>
        <v/>
      </c>
      <c r="U568" s="40" t="str">
        <f>IF(AND(M568=1,ISNUMBER(H568)),H568-G568,"")</f>
        <v/>
      </c>
      <c r="V568" s="41" t="e">
        <f>IF(M568=1,O568,NA())</f>
        <v>#N/A</v>
      </c>
      <c r="W568" s="41" t="e">
        <f>IF(M568=1,-Q568,NA())</f>
        <v>#N/A</v>
      </c>
    </row>
    <row r="569">
      <c r="A569" s="17" t="n"/>
      <c r="B569" s="23" t="n"/>
      <c r="C569" s="25" t="n"/>
      <c r="D569" s="25" t="n"/>
      <c r="E569" s="25" t="n"/>
      <c r="F569" s="25" t="n"/>
      <c r="G569" s="35" t="n"/>
      <c r="H569" s="35" t="n"/>
      <c r="I569" s="25" t="n"/>
      <c r="J569" s="25" t="n"/>
      <c r="K569" s="36" t="str">
        <f>IF(ISNUMBER(B569),"周"&amp;CHOOSE(WEEKDAY(B569,2),"一","二","三","四","五","六","日"),"")</f>
        <v/>
      </c>
      <c r="L569" s="37" t="str">
        <f>IF(ISNUMBER(B569),DATE(YEAR(B569),MONTH(B569),1),"")</f>
        <v/>
      </c>
      <c r="M569" s="38">
        <f>IF(AND(ISNUMBER(B569),ISNUMBER(G569)),IF(AND(OR(NOT(ISNUMBER('看板'!$C$4)),B569&gt;='看板'!$C$4),OR(NOT(ISNUMBER('看板'!$E$4)),B569&lt;='看板'!$E$4),OR('看板'!$C$5="",C569='看板'!$C$5),OR('看板'!$E$5="",D569='看板'!$E$5)),1,0),0)</f>
        <v>0</v>
      </c>
      <c r="N569" s="38" t="str">
        <f>IF(M569=1,COUNTIF(M$5:M569,1),"")</f>
        <v/>
      </c>
      <c r="O569" s="39" t="str">
        <f>IF(M569=1,SUMIF(M$5:M569,1,G$5:G569),"")</f>
        <v/>
      </c>
      <c r="P569" s="39" t="str">
        <f>IF(M569=1,MAX(0,MAX(O$5:O569)),"")</f>
        <v/>
      </c>
      <c r="Q569" s="40" t="str">
        <f>IF(M569=1,P569-O569,"")</f>
        <v/>
      </c>
      <c r="R569" s="38">
        <f>IF(M569=1,IF(G569&gt;0,R568+1,0),R568)</f>
        <v>0</v>
      </c>
      <c r="S569" s="38">
        <f>IF(M569=1,IF(G569&lt;0,S568+1,0),S568)</f>
        <v>0</v>
      </c>
      <c r="T569" s="36" t="str">
        <f>IF(M569&lt;&gt;1,"",IF(R568&gt;=3,"前面连赢 3 笔以上","前面连赢 "&amp;R568&amp;" 笔"))</f>
        <v/>
      </c>
      <c r="U569" s="40" t="str">
        <f>IF(AND(M569=1,ISNUMBER(H569)),H569-G569,"")</f>
        <v/>
      </c>
      <c r="V569" s="41" t="e">
        <f>IF(M569=1,O569,NA())</f>
        <v>#N/A</v>
      </c>
      <c r="W569" s="41" t="e">
        <f>IF(M569=1,-Q569,NA())</f>
        <v>#N/A</v>
      </c>
    </row>
    <row r="570">
      <c r="A570" s="17" t="n"/>
      <c r="B570" s="23" t="n"/>
      <c r="C570" s="25" t="n"/>
      <c r="D570" s="25" t="n"/>
      <c r="E570" s="25" t="n"/>
      <c r="F570" s="25" t="n"/>
      <c r="G570" s="35" t="n"/>
      <c r="H570" s="35" t="n"/>
      <c r="I570" s="25" t="n"/>
      <c r="J570" s="25" t="n"/>
      <c r="K570" s="36" t="str">
        <f>IF(ISNUMBER(B570),"周"&amp;CHOOSE(WEEKDAY(B570,2),"一","二","三","四","五","六","日"),"")</f>
        <v/>
      </c>
      <c r="L570" s="37" t="str">
        <f>IF(ISNUMBER(B570),DATE(YEAR(B570),MONTH(B570),1),"")</f>
        <v/>
      </c>
      <c r="M570" s="38">
        <f>IF(AND(ISNUMBER(B570),ISNUMBER(G570)),IF(AND(OR(NOT(ISNUMBER('看板'!$C$4)),B570&gt;='看板'!$C$4),OR(NOT(ISNUMBER('看板'!$E$4)),B570&lt;='看板'!$E$4),OR('看板'!$C$5="",C570='看板'!$C$5),OR('看板'!$E$5="",D570='看板'!$E$5)),1,0),0)</f>
        <v>0</v>
      </c>
      <c r="N570" s="38" t="str">
        <f>IF(M570=1,COUNTIF(M$5:M570,1),"")</f>
        <v/>
      </c>
      <c r="O570" s="39" t="str">
        <f>IF(M570=1,SUMIF(M$5:M570,1,G$5:G570),"")</f>
        <v/>
      </c>
      <c r="P570" s="39" t="str">
        <f>IF(M570=1,MAX(0,MAX(O$5:O570)),"")</f>
        <v/>
      </c>
      <c r="Q570" s="40" t="str">
        <f>IF(M570=1,P570-O570,"")</f>
        <v/>
      </c>
      <c r="R570" s="38">
        <f>IF(M570=1,IF(G570&gt;0,R569+1,0),R569)</f>
        <v>0</v>
      </c>
      <c r="S570" s="38">
        <f>IF(M570=1,IF(G570&lt;0,S569+1,0),S569)</f>
        <v>0</v>
      </c>
      <c r="T570" s="36" t="str">
        <f>IF(M570&lt;&gt;1,"",IF(R569&gt;=3,"前面连赢 3 笔以上","前面连赢 "&amp;R569&amp;" 笔"))</f>
        <v/>
      </c>
      <c r="U570" s="40" t="str">
        <f>IF(AND(M570=1,ISNUMBER(H570)),H570-G570,"")</f>
        <v/>
      </c>
      <c r="V570" s="41" t="e">
        <f>IF(M570=1,O570,NA())</f>
        <v>#N/A</v>
      </c>
      <c r="W570" s="41" t="e">
        <f>IF(M570=1,-Q570,NA())</f>
        <v>#N/A</v>
      </c>
    </row>
    <row r="571">
      <c r="A571" s="17" t="n"/>
      <c r="B571" s="23" t="n"/>
      <c r="C571" s="25" t="n"/>
      <c r="D571" s="25" t="n"/>
      <c r="E571" s="25" t="n"/>
      <c r="F571" s="25" t="n"/>
      <c r="G571" s="35" t="n"/>
      <c r="H571" s="35" t="n"/>
      <c r="I571" s="25" t="n"/>
      <c r="J571" s="25" t="n"/>
      <c r="K571" s="36" t="str">
        <f>IF(ISNUMBER(B571),"周"&amp;CHOOSE(WEEKDAY(B571,2),"一","二","三","四","五","六","日"),"")</f>
        <v/>
      </c>
      <c r="L571" s="37" t="str">
        <f>IF(ISNUMBER(B571),DATE(YEAR(B571),MONTH(B571),1),"")</f>
        <v/>
      </c>
      <c r="M571" s="38">
        <f>IF(AND(ISNUMBER(B571),ISNUMBER(G571)),IF(AND(OR(NOT(ISNUMBER('看板'!$C$4)),B571&gt;='看板'!$C$4),OR(NOT(ISNUMBER('看板'!$E$4)),B571&lt;='看板'!$E$4),OR('看板'!$C$5="",C571='看板'!$C$5),OR('看板'!$E$5="",D571='看板'!$E$5)),1,0),0)</f>
        <v>0</v>
      </c>
      <c r="N571" s="38" t="str">
        <f>IF(M571=1,COUNTIF(M$5:M571,1),"")</f>
        <v/>
      </c>
      <c r="O571" s="39" t="str">
        <f>IF(M571=1,SUMIF(M$5:M571,1,G$5:G571),"")</f>
        <v/>
      </c>
      <c r="P571" s="39" t="str">
        <f>IF(M571=1,MAX(0,MAX(O$5:O571)),"")</f>
        <v/>
      </c>
      <c r="Q571" s="40" t="str">
        <f>IF(M571=1,P571-O571,"")</f>
        <v/>
      </c>
      <c r="R571" s="38">
        <f>IF(M571=1,IF(G571&gt;0,R570+1,0),R570)</f>
        <v>0</v>
      </c>
      <c r="S571" s="38">
        <f>IF(M571=1,IF(G571&lt;0,S570+1,0),S570)</f>
        <v>0</v>
      </c>
      <c r="T571" s="36" t="str">
        <f>IF(M571&lt;&gt;1,"",IF(R570&gt;=3,"前面连赢 3 笔以上","前面连赢 "&amp;R570&amp;" 笔"))</f>
        <v/>
      </c>
      <c r="U571" s="40" t="str">
        <f>IF(AND(M571=1,ISNUMBER(H571)),H571-G571,"")</f>
        <v/>
      </c>
      <c r="V571" s="41" t="e">
        <f>IF(M571=1,O571,NA())</f>
        <v>#N/A</v>
      </c>
      <c r="W571" s="41" t="e">
        <f>IF(M571=1,-Q571,NA())</f>
        <v>#N/A</v>
      </c>
    </row>
    <row r="572">
      <c r="A572" s="17" t="n"/>
      <c r="B572" s="23" t="n"/>
      <c r="C572" s="25" t="n"/>
      <c r="D572" s="25" t="n"/>
      <c r="E572" s="25" t="n"/>
      <c r="F572" s="25" t="n"/>
      <c r="G572" s="35" t="n"/>
      <c r="H572" s="35" t="n"/>
      <c r="I572" s="25" t="n"/>
      <c r="J572" s="25" t="n"/>
      <c r="K572" s="36" t="str">
        <f>IF(ISNUMBER(B572),"周"&amp;CHOOSE(WEEKDAY(B572,2),"一","二","三","四","五","六","日"),"")</f>
        <v/>
      </c>
      <c r="L572" s="37" t="str">
        <f>IF(ISNUMBER(B572),DATE(YEAR(B572),MONTH(B572),1),"")</f>
        <v/>
      </c>
      <c r="M572" s="38">
        <f>IF(AND(ISNUMBER(B572),ISNUMBER(G572)),IF(AND(OR(NOT(ISNUMBER('看板'!$C$4)),B572&gt;='看板'!$C$4),OR(NOT(ISNUMBER('看板'!$E$4)),B572&lt;='看板'!$E$4),OR('看板'!$C$5="",C572='看板'!$C$5),OR('看板'!$E$5="",D572='看板'!$E$5)),1,0),0)</f>
        <v>0</v>
      </c>
      <c r="N572" s="38" t="str">
        <f>IF(M572=1,COUNTIF(M$5:M572,1),"")</f>
        <v/>
      </c>
      <c r="O572" s="39" t="str">
        <f>IF(M572=1,SUMIF(M$5:M572,1,G$5:G572),"")</f>
        <v/>
      </c>
      <c r="P572" s="39" t="str">
        <f>IF(M572=1,MAX(0,MAX(O$5:O572)),"")</f>
        <v/>
      </c>
      <c r="Q572" s="40" t="str">
        <f>IF(M572=1,P572-O572,"")</f>
        <v/>
      </c>
      <c r="R572" s="38">
        <f>IF(M572=1,IF(G572&gt;0,R571+1,0),R571)</f>
        <v>0</v>
      </c>
      <c r="S572" s="38">
        <f>IF(M572=1,IF(G572&lt;0,S571+1,0),S571)</f>
        <v>0</v>
      </c>
      <c r="T572" s="36" t="str">
        <f>IF(M572&lt;&gt;1,"",IF(R571&gt;=3,"前面连赢 3 笔以上","前面连赢 "&amp;R571&amp;" 笔"))</f>
        <v/>
      </c>
      <c r="U572" s="40" t="str">
        <f>IF(AND(M572=1,ISNUMBER(H572)),H572-G572,"")</f>
        <v/>
      </c>
      <c r="V572" s="41" t="e">
        <f>IF(M572=1,O572,NA())</f>
        <v>#N/A</v>
      </c>
      <c r="W572" s="41" t="e">
        <f>IF(M572=1,-Q572,NA())</f>
        <v>#N/A</v>
      </c>
    </row>
    <row r="573">
      <c r="A573" s="17" t="n"/>
      <c r="B573" s="23" t="n"/>
      <c r="C573" s="25" t="n"/>
      <c r="D573" s="25" t="n"/>
      <c r="E573" s="25" t="n"/>
      <c r="F573" s="25" t="n"/>
      <c r="G573" s="35" t="n"/>
      <c r="H573" s="35" t="n"/>
      <c r="I573" s="25" t="n"/>
      <c r="J573" s="25" t="n"/>
      <c r="K573" s="36" t="str">
        <f>IF(ISNUMBER(B573),"周"&amp;CHOOSE(WEEKDAY(B573,2),"一","二","三","四","五","六","日"),"")</f>
        <v/>
      </c>
      <c r="L573" s="37" t="str">
        <f>IF(ISNUMBER(B573),DATE(YEAR(B573),MONTH(B573),1),"")</f>
        <v/>
      </c>
      <c r="M573" s="38">
        <f>IF(AND(ISNUMBER(B573),ISNUMBER(G573)),IF(AND(OR(NOT(ISNUMBER('看板'!$C$4)),B573&gt;='看板'!$C$4),OR(NOT(ISNUMBER('看板'!$E$4)),B573&lt;='看板'!$E$4),OR('看板'!$C$5="",C573='看板'!$C$5),OR('看板'!$E$5="",D573='看板'!$E$5)),1,0),0)</f>
        <v>0</v>
      </c>
      <c r="N573" s="38" t="str">
        <f>IF(M573=1,COUNTIF(M$5:M573,1),"")</f>
        <v/>
      </c>
      <c r="O573" s="39" t="str">
        <f>IF(M573=1,SUMIF(M$5:M573,1,G$5:G573),"")</f>
        <v/>
      </c>
      <c r="P573" s="39" t="str">
        <f>IF(M573=1,MAX(0,MAX(O$5:O573)),"")</f>
        <v/>
      </c>
      <c r="Q573" s="40" t="str">
        <f>IF(M573=1,P573-O573,"")</f>
        <v/>
      </c>
      <c r="R573" s="38">
        <f>IF(M573=1,IF(G573&gt;0,R572+1,0),R572)</f>
        <v>0</v>
      </c>
      <c r="S573" s="38">
        <f>IF(M573=1,IF(G573&lt;0,S572+1,0),S572)</f>
        <v>0</v>
      </c>
      <c r="T573" s="36" t="str">
        <f>IF(M573&lt;&gt;1,"",IF(R572&gt;=3,"前面连赢 3 笔以上","前面连赢 "&amp;R572&amp;" 笔"))</f>
        <v/>
      </c>
      <c r="U573" s="40" t="str">
        <f>IF(AND(M573=1,ISNUMBER(H573)),H573-G573,"")</f>
        <v/>
      </c>
      <c r="V573" s="41" t="e">
        <f>IF(M573=1,O573,NA())</f>
        <v>#N/A</v>
      </c>
      <c r="W573" s="41" t="e">
        <f>IF(M573=1,-Q573,NA())</f>
        <v>#N/A</v>
      </c>
    </row>
    <row r="574">
      <c r="A574" s="17" t="n"/>
      <c r="B574" s="23" t="n"/>
      <c r="C574" s="25" t="n"/>
      <c r="D574" s="25" t="n"/>
      <c r="E574" s="25" t="n"/>
      <c r="F574" s="25" t="n"/>
      <c r="G574" s="35" t="n"/>
      <c r="H574" s="35" t="n"/>
      <c r="I574" s="25" t="n"/>
      <c r="J574" s="25" t="n"/>
      <c r="K574" s="36" t="str">
        <f>IF(ISNUMBER(B574),"周"&amp;CHOOSE(WEEKDAY(B574,2),"一","二","三","四","五","六","日"),"")</f>
        <v/>
      </c>
      <c r="L574" s="37" t="str">
        <f>IF(ISNUMBER(B574),DATE(YEAR(B574),MONTH(B574),1),"")</f>
        <v/>
      </c>
      <c r="M574" s="38">
        <f>IF(AND(ISNUMBER(B574),ISNUMBER(G574)),IF(AND(OR(NOT(ISNUMBER('看板'!$C$4)),B574&gt;='看板'!$C$4),OR(NOT(ISNUMBER('看板'!$E$4)),B574&lt;='看板'!$E$4),OR('看板'!$C$5="",C574='看板'!$C$5),OR('看板'!$E$5="",D574='看板'!$E$5)),1,0),0)</f>
        <v>0</v>
      </c>
      <c r="N574" s="38" t="str">
        <f>IF(M574=1,COUNTIF(M$5:M574,1),"")</f>
        <v/>
      </c>
      <c r="O574" s="39" t="str">
        <f>IF(M574=1,SUMIF(M$5:M574,1,G$5:G574),"")</f>
        <v/>
      </c>
      <c r="P574" s="39" t="str">
        <f>IF(M574=1,MAX(0,MAX(O$5:O574)),"")</f>
        <v/>
      </c>
      <c r="Q574" s="40" t="str">
        <f>IF(M574=1,P574-O574,"")</f>
        <v/>
      </c>
      <c r="R574" s="38">
        <f>IF(M574=1,IF(G574&gt;0,R573+1,0),R573)</f>
        <v>0</v>
      </c>
      <c r="S574" s="38">
        <f>IF(M574=1,IF(G574&lt;0,S573+1,0),S573)</f>
        <v>0</v>
      </c>
      <c r="T574" s="36" t="str">
        <f>IF(M574&lt;&gt;1,"",IF(R573&gt;=3,"前面连赢 3 笔以上","前面连赢 "&amp;R573&amp;" 笔"))</f>
        <v/>
      </c>
      <c r="U574" s="40" t="str">
        <f>IF(AND(M574=1,ISNUMBER(H574)),H574-G574,"")</f>
        <v/>
      </c>
      <c r="V574" s="41" t="e">
        <f>IF(M574=1,O574,NA())</f>
        <v>#N/A</v>
      </c>
      <c r="W574" s="41" t="e">
        <f>IF(M574=1,-Q574,NA())</f>
        <v>#N/A</v>
      </c>
    </row>
    <row r="575">
      <c r="A575" s="17" t="n"/>
      <c r="B575" s="23" t="n"/>
      <c r="C575" s="25" t="n"/>
      <c r="D575" s="25" t="n"/>
      <c r="E575" s="25" t="n"/>
      <c r="F575" s="25" t="n"/>
      <c r="G575" s="35" t="n"/>
      <c r="H575" s="35" t="n"/>
      <c r="I575" s="25" t="n"/>
      <c r="J575" s="25" t="n"/>
      <c r="K575" s="36" t="str">
        <f>IF(ISNUMBER(B575),"周"&amp;CHOOSE(WEEKDAY(B575,2),"一","二","三","四","五","六","日"),"")</f>
        <v/>
      </c>
      <c r="L575" s="37" t="str">
        <f>IF(ISNUMBER(B575),DATE(YEAR(B575),MONTH(B575),1),"")</f>
        <v/>
      </c>
      <c r="M575" s="38">
        <f>IF(AND(ISNUMBER(B575),ISNUMBER(G575)),IF(AND(OR(NOT(ISNUMBER('看板'!$C$4)),B575&gt;='看板'!$C$4),OR(NOT(ISNUMBER('看板'!$E$4)),B575&lt;='看板'!$E$4),OR('看板'!$C$5="",C575='看板'!$C$5),OR('看板'!$E$5="",D575='看板'!$E$5)),1,0),0)</f>
        <v>0</v>
      </c>
      <c r="N575" s="38" t="str">
        <f>IF(M575=1,COUNTIF(M$5:M575,1),"")</f>
        <v/>
      </c>
      <c r="O575" s="39" t="str">
        <f>IF(M575=1,SUMIF(M$5:M575,1,G$5:G575),"")</f>
        <v/>
      </c>
      <c r="P575" s="39" t="str">
        <f>IF(M575=1,MAX(0,MAX(O$5:O575)),"")</f>
        <v/>
      </c>
      <c r="Q575" s="40" t="str">
        <f>IF(M575=1,P575-O575,"")</f>
        <v/>
      </c>
      <c r="R575" s="38">
        <f>IF(M575=1,IF(G575&gt;0,R574+1,0),R574)</f>
        <v>0</v>
      </c>
      <c r="S575" s="38">
        <f>IF(M575=1,IF(G575&lt;0,S574+1,0),S574)</f>
        <v>0</v>
      </c>
      <c r="T575" s="36" t="str">
        <f>IF(M575&lt;&gt;1,"",IF(R574&gt;=3,"前面连赢 3 笔以上","前面连赢 "&amp;R574&amp;" 笔"))</f>
        <v/>
      </c>
      <c r="U575" s="40" t="str">
        <f>IF(AND(M575=1,ISNUMBER(H575)),H575-G575,"")</f>
        <v/>
      </c>
      <c r="V575" s="41" t="e">
        <f>IF(M575=1,O575,NA())</f>
        <v>#N/A</v>
      </c>
      <c r="W575" s="41" t="e">
        <f>IF(M575=1,-Q575,NA())</f>
        <v>#N/A</v>
      </c>
    </row>
    <row r="576">
      <c r="A576" s="17" t="n"/>
      <c r="B576" s="23" t="n"/>
      <c r="C576" s="25" t="n"/>
      <c r="D576" s="25" t="n"/>
      <c r="E576" s="25" t="n"/>
      <c r="F576" s="25" t="n"/>
      <c r="G576" s="35" t="n"/>
      <c r="H576" s="35" t="n"/>
      <c r="I576" s="25" t="n"/>
      <c r="J576" s="25" t="n"/>
      <c r="K576" s="36" t="str">
        <f>IF(ISNUMBER(B576),"周"&amp;CHOOSE(WEEKDAY(B576,2),"一","二","三","四","五","六","日"),"")</f>
        <v/>
      </c>
      <c r="L576" s="37" t="str">
        <f>IF(ISNUMBER(B576),DATE(YEAR(B576),MONTH(B576),1),"")</f>
        <v/>
      </c>
      <c r="M576" s="38">
        <f>IF(AND(ISNUMBER(B576),ISNUMBER(G576)),IF(AND(OR(NOT(ISNUMBER('看板'!$C$4)),B576&gt;='看板'!$C$4),OR(NOT(ISNUMBER('看板'!$E$4)),B576&lt;='看板'!$E$4),OR('看板'!$C$5="",C576='看板'!$C$5),OR('看板'!$E$5="",D576='看板'!$E$5)),1,0),0)</f>
        <v>0</v>
      </c>
      <c r="N576" s="38" t="str">
        <f>IF(M576=1,COUNTIF(M$5:M576,1),"")</f>
        <v/>
      </c>
      <c r="O576" s="39" t="str">
        <f>IF(M576=1,SUMIF(M$5:M576,1,G$5:G576),"")</f>
        <v/>
      </c>
      <c r="P576" s="39" t="str">
        <f>IF(M576=1,MAX(0,MAX(O$5:O576)),"")</f>
        <v/>
      </c>
      <c r="Q576" s="40" t="str">
        <f>IF(M576=1,P576-O576,"")</f>
        <v/>
      </c>
      <c r="R576" s="38">
        <f>IF(M576=1,IF(G576&gt;0,R575+1,0),R575)</f>
        <v>0</v>
      </c>
      <c r="S576" s="38">
        <f>IF(M576=1,IF(G576&lt;0,S575+1,0),S575)</f>
        <v>0</v>
      </c>
      <c r="T576" s="36" t="str">
        <f>IF(M576&lt;&gt;1,"",IF(R575&gt;=3,"前面连赢 3 笔以上","前面连赢 "&amp;R575&amp;" 笔"))</f>
        <v/>
      </c>
      <c r="U576" s="40" t="str">
        <f>IF(AND(M576=1,ISNUMBER(H576)),H576-G576,"")</f>
        <v/>
      </c>
      <c r="V576" s="41" t="e">
        <f>IF(M576=1,O576,NA())</f>
        <v>#N/A</v>
      </c>
      <c r="W576" s="41" t="e">
        <f>IF(M576=1,-Q576,NA())</f>
        <v>#N/A</v>
      </c>
    </row>
    <row r="577">
      <c r="A577" s="17" t="n"/>
      <c r="B577" s="23" t="n"/>
      <c r="C577" s="25" t="n"/>
      <c r="D577" s="25" t="n"/>
      <c r="E577" s="25" t="n"/>
      <c r="F577" s="25" t="n"/>
      <c r="G577" s="35" t="n"/>
      <c r="H577" s="35" t="n"/>
      <c r="I577" s="25" t="n"/>
      <c r="J577" s="25" t="n"/>
      <c r="K577" s="36" t="str">
        <f>IF(ISNUMBER(B577),"周"&amp;CHOOSE(WEEKDAY(B577,2),"一","二","三","四","五","六","日"),"")</f>
        <v/>
      </c>
      <c r="L577" s="37" t="str">
        <f>IF(ISNUMBER(B577),DATE(YEAR(B577),MONTH(B577),1),"")</f>
        <v/>
      </c>
      <c r="M577" s="38">
        <f>IF(AND(ISNUMBER(B577),ISNUMBER(G577)),IF(AND(OR(NOT(ISNUMBER('看板'!$C$4)),B577&gt;='看板'!$C$4),OR(NOT(ISNUMBER('看板'!$E$4)),B577&lt;='看板'!$E$4),OR('看板'!$C$5="",C577='看板'!$C$5),OR('看板'!$E$5="",D577='看板'!$E$5)),1,0),0)</f>
        <v>0</v>
      </c>
      <c r="N577" s="38" t="str">
        <f>IF(M577=1,COUNTIF(M$5:M577,1),"")</f>
        <v/>
      </c>
      <c r="O577" s="39" t="str">
        <f>IF(M577=1,SUMIF(M$5:M577,1,G$5:G577),"")</f>
        <v/>
      </c>
      <c r="P577" s="39" t="str">
        <f>IF(M577=1,MAX(0,MAX(O$5:O577)),"")</f>
        <v/>
      </c>
      <c r="Q577" s="40" t="str">
        <f>IF(M577=1,P577-O577,"")</f>
        <v/>
      </c>
      <c r="R577" s="38">
        <f>IF(M577=1,IF(G577&gt;0,R576+1,0),R576)</f>
        <v>0</v>
      </c>
      <c r="S577" s="38">
        <f>IF(M577=1,IF(G577&lt;0,S576+1,0),S576)</f>
        <v>0</v>
      </c>
      <c r="T577" s="36" t="str">
        <f>IF(M577&lt;&gt;1,"",IF(R576&gt;=3,"前面连赢 3 笔以上","前面连赢 "&amp;R576&amp;" 笔"))</f>
        <v/>
      </c>
      <c r="U577" s="40" t="str">
        <f>IF(AND(M577=1,ISNUMBER(H577)),H577-G577,"")</f>
        <v/>
      </c>
      <c r="V577" s="41" t="e">
        <f>IF(M577=1,O577,NA())</f>
        <v>#N/A</v>
      </c>
      <c r="W577" s="41" t="e">
        <f>IF(M577=1,-Q577,NA())</f>
        <v>#N/A</v>
      </c>
    </row>
    <row r="578">
      <c r="A578" s="17" t="n"/>
      <c r="B578" s="23" t="n"/>
      <c r="C578" s="25" t="n"/>
      <c r="D578" s="25" t="n"/>
      <c r="E578" s="25" t="n"/>
      <c r="F578" s="25" t="n"/>
      <c r="G578" s="35" t="n"/>
      <c r="H578" s="35" t="n"/>
      <c r="I578" s="25" t="n"/>
      <c r="J578" s="25" t="n"/>
      <c r="K578" s="36" t="str">
        <f>IF(ISNUMBER(B578),"周"&amp;CHOOSE(WEEKDAY(B578,2),"一","二","三","四","五","六","日"),"")</f>
        <v/>
      </c>
      <c r="L578" s="37" t="str">
        <f>IF(ISNUMBER(B578),DATE(YEAR(B578),MONTH(B578),1),"")</f>
        <v/>
      </c>
      <c r="M578" s="38">
        <f>IF(AND(ISNUMBER(B578),ISNUMBER(G578)),IF(AND(OR(NOT(ISNUMBER('看板'!$C$4)),B578&gt;='看板'!$C$4),OR(NOT(ISNUMBER('看板'!$E$4)),B578&lt;='看板'!$E$4),OR('看板'!$C$5="",C578='看板'!$C$5),OR('看板'!$E$5="",D578='看板'!$E$5)),1,0),0)</f>
        <v>0</v>
      </c>
      <c r="N578" s="38" t="str">
        <f>IF(M578=1,COUNTIF(M$5:M578,1),"")</f>
        <v/>
      </c>
      <c r="O578" s="39" t="str">
        <f>IF(M578=1,SUMIF(M$5:M578,1,G$5:G578),"")</f>
        <v/>
      </c>
      <c r="P578" s="39" t="str">
        <f>IF(M578=1,MAX(0,MAX(O$5:O578)),"")</f>
        <v/>
      </c>
      <c r="Q578" s="40" t="str">
        <f>IF(M578=1,P578-O578,"")</f>
        <v/>
      </c>
      <c r="R578" s="38">
        <f>IF(M578=1,IF(G578&gt;0,R577+1,0),R577)</f>
        <v>0</v>
      </c>
      <c r="S578" s="38">
        <f>IF(M578=1,IF(G578&lt;0,S577+1,0),S577)</f>
        <v>0</v>
      </c>
      <c r="T578" s="36" t="str">
        <f>IF(M578&lt;&gt;1,"",IF(R577&gt;=3,"前面连赢 3 笔以上","前面连赢 "&amp;R577&amp;" 笔"))</f>
        <v/>
      </c>
      <c r="U578" s="40" t="str">
        <f>IF(AND(M578=1,ISNUMBER(H578)),H578-G578,"")</f>
        <v/>
      </c>
      <c r="V578" s="41" t="e">
        <f>IF(M578=1,O578,NA())</f>
        <v>#N/A</v>
      </c>
      <c r="W578" s="41" t="e">
        <f>IF(M578=1,-Q578,NA())</f>
        <v>#N/A</v>
      </c>
    </row>
    <row r="579">
      <c r="A579" s="17" t="n"/>
      <c r="B579" s="23" t="n"/>
      <c r="C579" s="25" t="n"/>
      <c r="D579" s="25" t="n"/>
      <c r="E579" s="25" t="n"/>
      <c r="F579" s="25" t="n"/>
      <c r="G579" s="35" t="n"/>
      <c r="H579" s="35" t="n"/>
      <c r="I579" s="25" t="n"/>
      <c r="J579" s="25" t="n"/>
      <c r="K579" s="36" t="str">
        <f>IF(ISNUMBER(B579),"周"&amp;CHOOSE(WEEKDAY(B579,2),"一","二","三","四","五","六","日"),"")</f>
        <v/>
      </c>
      <c r="L579" s="37" t="str">
        <f>IF(ISNUMBER(B579),DATE(YEAR(B579),MONTH(B579),1),"")</f>
        <v/>
      </c>
      <c r="M579" s="38">
        <f>IF(AND(ISNUMBER(B579),ISNUMBER(G579)),IF(AND(OR(NOT(ISNUMBER('看板'!$C$4)),B579&gt;='看板'!$C$4),OR(NOT(ISNUMBER('看板'!$E$4)),B579&lt;='看板'!$E$4),OR('看板'!$C$5="",C579='看板'!$C$5),OR('看板'!$E$5="",D579='看板'!$E$5)),1,0),0)</f>
        <v>0</v>
      </c>
      <c r="N579" s="38" t="str">
        <f>IF(M579=1,COUNTIF(M$5:M579,1),"")</f>
        <v/>
      </c>
      <c r="O579" s="39" t="str">
        <f>IF(M579=1,SUMIF(M$5:M579,1,G$5:G579),"")</f>
        <v/>
      </c>
      <c r="P579" s="39" t="str">
        <f>IF(M579=1,MAX(0,MAX(O$5:O579)),"")</f>
        <v/>
      </c>
      <c r="Q579" s="40" t="str">
        <f>IF(M579=1,P579-O579,"")</f>
        <v/>
      </c>
      <c r="R579" s="38">
        <f>IF(M579=1,IF(G579&gt;0,R578+1,0),R578)</f>
        <v>0</v>
      </c>
      <c r="S579" s="38">
        <f>IF(M579=1,IF(G579&lt;0,S578+1,0),S578)</f>
        <v>0</v>
      </c>
      <c r="T579" s="36" t="str">
        <f>IF(M579&lt;&gt;1,"",IF(R578&gt;=3,"前面连赢 3 笔以上","前面连赢 "&amp;R578&amp;" 笔"))</f>
        <v/>
      </c>
      <c r="U579" s="40" t="str">
        <f>IF(AND(M579=1,ISNUMBER(H579)),H579-G579,"")</f>
        <v/>
      </c>
      <c r="V579" s="41" t="e">
        <f>IF(M579=1,O579,NA())</f>
        <v>#N/A</v>
      </c>
      <c r="W579" s="41" t="e">
        <f>IF(M579=1,-Q579,NA())</f>
        <v>#N/A</v>
      </c>
    </row>
    <row r="580">
      <c r="A580" s="17" t="n"/>
      <c r="B580" s="23" t="n"/>
      <c r="C580" s="25" t="n"/>
      <c r="D580" s="25" t="n"/>
      <c r="E580" s="25" t="n"/>
      <c r="F580" s="25" t="n"/>
      <c r="G580" s="35" t="n"/>
      <c r="H580" s="35" t="n"/>
      <c r="I580" s="25" t="n"/>
      <c r="J580" s="25" t="n"/>
      <c r="K580" s="36" t="str">
        <f>IF(ISNUMBER(B580),"周"&amp;CHOOSE(WEEKDAY(B580,2),"一","二","三","四","五","六","日"),"")</f>
        <v/>
      </c>
      <c r="L580" s="37" t="str">
        <f>IF(ISNUMBER(B580),DATE(YEAR(B580),MONTH(B580),1),"")</f>
        <v/>
      </c>
      <c r="M580" s="38">
        <f>IF(AND(ISNUMBER(B580),ISNUMBER(G580)),IF(AND(OR(NOT(ISNUMBER('看板'!$C$4)),B580&gt;='看板'!$C$4),OR(NOT(ISNUMBER('看板'!$E$4)),B580&lt;='看板'!$E$4),OR('看板'!$C$5="",C580='看板'!$C$5),OR('看板'!$E$5="",D580='看板'!$E$5)),1,0),0)</f>
        <v>0</v>
      </c>
      <c r="N580" s="38" t="str">
        <f>IF(M580=1,COUNTIF(M$5:M580,1),"")</f>
        <v/>
      </c>
      <c r="O580" s="39" t="str">
        <f>IF(M580=1,SUMIF(M$5:M580,1,G$5:G580),"")</f>
        <v/>
      </c>
      <c r="P580" s="39" t="str">
        <f>IF(M580=1,MAX(0,MAX(O$5:O580)),"")</f>
        <v/>
      </c>
      <c r="Q580" s="40" t="str">
        <f>IF(M580=1,P580-O580,"")</f>
        <v/>
      </c>
      <c r="R580" s="38">
        <f>IF(M580=1,IF(G580&gt;0,R579+1,0),R579)</f>
        <v>0</v>
      </c>
      <c r="S580" s="38">
        <f>IF(M580=1,IF(G580&lt;0,S579+1,0),S579)</f>
        <v>0</v>
      </c>
      <c r="T580" s="36" t="str">
        <f>IF(M580&lt;&gt;1,"",IF(R579&gt;=3,"前面连赢 3 笔以上","前面连赢 "&amp;R579&amp;" 笔"))</f>
        <v/>
      </c>
      <c r="U580" s="40" t="str">
        <f>IF(AND(M580=1,ISNUMBER(H580)),H580-G580,"")</f>
        <v/>
      </c>
      <c r="V580" s="41" t="e">
        <f>IF(M580=1,O580,NA())</f>
        <v>#N/A</v>
      </c>
      <c r="W580" s="41" t="e">
        <f>IF(M580=1,-Q580,NA())</f>
        <v>#N/A</v>
      </c>
    </row>
    <row r="581">
      <c r="A581" s="17" t="n"/>
      <c r="B581" s="23" t="n"/>
      <c r="C581" s="25" t="n"/>
      <c r="D581" s="25" t="n"/>
      <c r="E581" s="25" t="n"/>
      <c r="F581" s="25" t="n"/>
      <c r="G581" s="35" t="n"/>
      <c r="H581" s="35" t="n"/>
      <c r="I581" s="25" t="n"/>
      <c r="J581" s="25" t="n"/>
      <c r="K581" s="36" t="str">
        <f>IF(ISNUMBER(B581),"周"&amp;CHOOSE(WEEKDAY(B581,2),"一","二","三","四","五","六","日"),"")</f>
        <v/>
      </c>
      <c r="L581" s="37" t="str">
        <f>IF(ISNUMBER(B581),DATE(YEAR(B581),MONTH(B581),1),"")</f>
        <v/>
      </c>
      <c r="M581" s="38">
        <f>IF(AND(ISNUMBER(B581),ISNUMBER(G581)),IF(AND(OR(NOT(ISNUMBER('看板'!$C$4)),B581&gt;='看板'!$C$4),OR(NOT(ISNUMBER('看板'!$E$4)),B581&lt;='看板'!$E$4),OR('看板'!$C$5="",C581='看板'!$C$5),OR('看板'!$E$5="",D581='看板'!$E$5)),1,0),0)</f>
        <v>0</v>
      </c>
      <c r="N581" s="38" t="str">
        <f>IF(M581=1,COUNTIF(M$5:M581,1),"")</f>
        <v/>
      </c>
      <c r="O581" s="39" t="str">
        <f>IF(M581=1,SUMIF(M$5:M581,1,G$5:G581),"")</f>
        <v/>
      </c>
      <c r="P581" s="39" t="str">
        <f>IF(M581=1,MAX(0,MAX(O$5:O581)),"")</f>
        <v/>
      </c>
      <c r="Q581" s="40" t="str">
        <f>IF(M581=1,P581-O581,"")</f>
        <v/>
      </c>
      <c r="R581" s="38">
        <f>IF(M581=1,IF(G581&gt;0,R580+1,0),R580)</f>
        <v>0</v>
      </c>
      <c r="S581" s="38">
        <f>IF(M581=1,IF(G581&lt;0,S580+1,0),S580)</f>
        <v>0</v>
      </c>
      <c r="T581" s="36" t="str">
        <f>IF(M581&lt;&gt;1,"",IF(R580&gt;=3,"前面连赢 3 笔以上","前面连赢 "&amp;R580&amp;" 笔"))</f>
        <v/>
      </c>
      <c r="U581" s="40" t="str">
        <f>IF(AND(M581=1,ISNUMBER(H581)),H581-G581,"")</f>
        <v/>
      </c>
      <c r="V581" s="41" t="e">
        <f>IF(M581=1,O581,NA())</f>
        <v>#N/A</v>
      </c>
      <c r="W581" s="41" t="e">
        <f>IF(M581=1,-Q581,NA())</f>
        <v>#N/A</v>
      </c>
    </row>
    <row r="582">
      <c r="A582" s="17" t="n"/>
      <c r="B582" s="23" t="n"/>
      <c r="C582" s="25" t="n"/>
      <c r="D582" s="25" t="n"/>
      <c r="E582" s="25" t="n"/>
      <c r="F582" s="25" t="n"/>
      <c r="G582" s="35" t="n"/>
      <c r="H582" s="35" t="n"/>
      <c r="I582" s="25" t="n"/>
      <c r="J582" s="25" t="n"/>
      <c r="K582" s="36" t="str">
        <f>IF(ISNUMBER(B582),"周"&amp;CHOOSE(WEEKDAY(B582,2),"一","二","三","四","五","六","日"),"")</f>
        <v/>
      </c>
      <c r="L582" s="37" t="str">
        <f>IF(ISNUMBER(B582),DATE(YEAR(B582),MONTH(B582),1),"")</f>
        <v/>
      </c>
      <c r="M582" s="38">
        <f>IF(AND(ISNUMBER(B582),ISNUMBER(G582)),IF(AND(OR(NOT(ISNUMBER('看板'!$C$4)),B582&gt;='看板'!$C$4),OR(NOT(ISNUMBER('看板'!$E$4)),B582&lt;='看板'!$E$4),OR('看板'!$C$5="",C582='看板'!$C$5),OR('看板'!$E$5="",D582='看板'!$E$5)),1,0),0)</f>
        <v>0</v>
      </c>
      <c r="N582" s="38" t="str">
        <f>IF(M582=1,COUNTIF(M$5:M582,1),"")</f>
        <v/>
      </c>
      <c r="O582" s="39" t="str">
        <f>IF(M582=1,SUMIF(M$5:M582,1,G$5:G582),"")</f>
        <v/>
      </c>
      <c r="P582" s="39" t="str">
        <f>IF(M582=1,MAX(0,MAX(O$5:O582)),"")</f>
        <v/>
      </c>
      <c r="Q582" s="40" t="str">
        <f>IF(M582=1,P582-O582,"")</f>
        <v/>
      </c>
      <c r="R582" s="38">
        <f>IF(M582=1,IF(G582&gt;0,R581+1,0),R581)</f>
        <v>0</v>
      </c>
      <c r="S582" s="38">
        <f>IF(M582=1,IF(G582&lt;0,S581+1,0),S581)</f>
        <v>0</v>
      </c>
      <c r="T582" s="36" t="str">
        <f>IF(M582&lt;&gt;1,"",IF(R581&gt;=3,"前面连赢 3 笔以上","前面连赢 "&amp;R581&amp;" 笔"))</f>
        <v/>
      </c>
      <c r="U582" s="40" t="str">
        <f>IF(AND(M582=1,ISNUMBER(H582)),H582-G582,"")</f>
        <v/>
      </c>
      <c r="V582" s="41" t="e">
        <f>IF(M582=1,O582,NA())</f>
        <v>#N/A</v>
      </c>
      <c r="W582" s="41" t="e">
        <f>IF(M582=1,-Q582,NA())</f>
        <v>#N/A</v>
      </c>
    </row>
    <row r="583">
      <c r="A583" s="17" t="n"/>
      <c r="B583" s="23" t="n"/>
      <c r="C583" s="25" t="n"/>
      <c r="D583" s="25" t="n"/>
      <c r="E583" s="25" t="n"/>
      <c r="F583" s="25" t="n"/>
      <c r="G583" s="35" t="n"/>
      <c r="H583" s="35" t="n"/>
      <c r="I583" s="25" t="n"/>
      <c r="J583" s="25" t="n"/>
      <c r="K583" s="36" t="str">
        <f>IF(ISNUMBER(B583),"周"&amp;CHOOSE(WEEKDAY(B583,2),"一","二","三","四","五","六","日"),"")</f>
        <v/>
      </c>
      <c r="L583" s="37" t="str">
        <f>IF(ISNUMBER(B583),DATE(YEAR(B583),MONTH(B583),1),"")</f>
        <v/>
      </c>
      <c r="M583" s="38">
        <f>IF(AND(ISNUMBER(B583),ISNUMBER(G583)),IF(AND(OR(NOT(ISNUMBER('看板'!$C$4)),B583&gt;='看板'!$C$4),OR(NOT(ISNUMBER('看板'!$E$4)),B583&lt;='看板'!$E$4),OR('看板'!$C$5="",C583='看板'!$C$5),OR('看板'!$E$5="",D583='看板'!$E$5)),1,0),0)</f>
        <v>0</v>
      </c>
      <c r="N583" s="38" t="str">
        <f>IF(M583=1,COUNTIF(M$5:M583,1),"")</f>
        <v/>
      </c>
      <c r="O583" s="39" t="str">
        <f>IF(M583=1,SUMIF(M$5:M583,1,G$5:G583),"")</f>
        <v/>
      </c>
      <c r="P583" s="39" t="str">
        <f>IF(M583=1,MAX(0,MAX(O$5:O583)),"")</f>
        <v/>
      </c>
      <c r="Q583" s="40" t="str">
        <f>IF(M583=1,P583-O583,"")</f>
        <v/>
      </c>
      <c r="R583" s="38">
        <f>IF(M583=1,IF(G583&gt;0,R582+1,0),R582)</f>
        <v>0</v>
      </c>
      <c r="S583" s="38">
        <f>IF(M583=1,IF(G583&lt;0,S582+1,0),S582)</f>
        <v>0</v>
      </c>
      <c r="T583" s="36" t="str">
        <f>IF(M583&lt;&gt;1,"",IF(R582&gt;=3,"前面连赢 3 笔以上","前面连赢 "&amp;R582&amp;" 笔"))</f>
        <v/>
      </c>
      <c r="U583" s="40" t="str">
        <f>IF(AND(M583=1,ISNUMBER(H583)),H583-G583,"")</f>
        <v/>
      </c>
      <c r="V583" s="41" t="e">
        <f>IF(M583=1,O583,NA())</f>
        <v>#N/A</v>
      </c>
      <c r="W583" s="41" t="e">
        <f>IF(M583=1,-Q583,NA())</f>
        <v>#N/A</v>
      </c>
    </row>
    <row r="584">
      <c r="A584" s="17" t="n"/>
      <c r="B584" s="23" t="n"/>
      <c r="C584" s="25" t="n"/>
      <c r="D584" s="25" t="n"/>
      <c r="E584" s="25" t="n"/>
      <c r="F584" s="25" t="n"/>
      <c r="G584" s="35" t="n"/>
      <c r="H584" s="35" t="n"/>
      <c r="I584" s="25" t="n"/>
      <c r="J584" s="25" t="n"/>
      <c r="K584" s="36" t="str">
        <f>IF(ISNUMBER(B584),"周"&amp;CHOOSE(WEEKDAY(B584,2),"一","二","三","四","五","六","日"),"")</f>
        <v/>
      </c>
      <c r="L584" s="37" t="str">
        <f>IF(ISNUMBER(B584),DATE(YEAR(B584),MONTH(B584),1),"")</f>
        <v/>
      </c>
      <c r="M584" s="38">
        <f>IF(AND(ISNUMBER(B584),ISNUMBER(G584)),IF(AND(OR(NOT(ISNUMBER('看板'!$C$4)),B584&gt;='看板'!$C$4),OR(NOT(ISNUMBER('看板'!$E$4)),B584&lt;='看板'!$E$4),OR('看板'!$C$5="",C584='看板'!$C$5),OR('看板'!$E$5="",D584='看板'!$E$5)),1,0),0)</f>
        <v>0</v>
      </c>
      <c r="N584" s="38" t="str">
        <f>IF(M584=1,COUNTIF(M$5:M584,1),"")</f>
        <v/>
      </c>
      <c r="O584" s="39" t="str">
        <f>IF(M584=1,SUMIF(M$5:M584,1,G$5:G584),"")</f>
        <v/>
      </c>
      <c r="P584" s="39" t="str">
        <f>IF(M584=1,MAX(0,MAX(O$5:O584)),"")</f>
        <v/>
      </c>
      <c r="Q584" s="40" t="str">
        <f>IF(M584=1,P584-O584,"")</f>
        <v/>
      </c>
      <c r="R584" s="38">
        <f>IF(M584=1,IF(G584&gt;0,R583+1,0),R583)</f>
        <v>0</v>
      </c>
      <c r="S584" s="38">
        <f>IF(M584=1,IF(G584&lt;0,S583+1,0),S583)</f>
        <v>0</v>
      </c>
      <c r="T584" s="36" t="str">
        <f>IF(M584&lt;&gt;1,"",IF(R583&gt;=3,"前面连赢 3 笔以上","前面连赢 "&amp;R583&amp;" 笔"))</f>
        <v/>
      </c>
      <c r="U584" s="40" t="str">
        <f>IF(AND(M584=1,ISNUMBER(H584)),H584-G584,"")</f>
        <v/>
      </c>
      <c r="V584" s="41" t="e">
        <f>IF(M584=1,O584,NA())</f>
        <v>#N/A</v>
      </c>
      <c r="W584" s="41" t="e">
        <f>IF(M584=1,-Q584,NA())</f>
        <v>#N/A</v>
      </c>
    </row>
    <row r="585">
      <c r="A585" s="17" t="n"/>
      <c r="B585" s="23" t="n"/>
      <c r="C585" s="25" t="n"/>
      <c r="D585" s="25" t="n"/>
      <c r="E585" s="25" t="n"/>
      <c r="F585" s="25" t="n"/>
      <c r="G585" s="35" t="n"/>
      <c r="H585" s="35" t="n"/>
      <c r="I585" s="25" t="n"/>
      <c r="J585" s="25" t="n"/>
      <c r="K585" s="36" t="str">
        <f>IF(ISNUMBER(B585),"周"&amp;CHOOSE(WEEKDAY(B585,2),"一","二","三","四","五","六","日"),"")</f>
        <v/>
      </c>
      <c r="L585" s="37" t="str">
        <f>IF(ISNUMBER(B585),DATE(YEAR(B585),MONTH(B585),1),"")</f>
        <v/>
      </c>
      <c r="M585" s="38">
        <f>IF(AND(ISNUMBER(B585),ISNUMBER(G585)),IF(AND(OR(NOT(ISNUMBER('看板'!$C$4)),B585&gt;='看板'!$C$4),OR(NOT(ISNUMBER('看板'!$E$4)),B585&lt;='看板'!$E$4),OR('看板'!$C$5="",C585='看板'!$C$5),OR('看板'!$E$5="",D585='看板'!$E$5)),1,0),0)</f>
        <v>0</v>
      </c>
      <c r="N585" s="38" t="str">
        <f>IF(M585=1,COUNTIF(M$5:M585,1),"")</f>
        <v/>
      </c>
      <c r="O585" s="39" t="str">
        <f>IF(M585=1,SUMIF(M$5:M585,1,G$5:G585),"")</f>
        <v/>
      </c>
      <c r="P585" s="39" t="str">
        <f>IF(M585=1,MAX(0,MAX(O$5:O585)),"")</f>
        <v/>
      </c>
      <c r="Q585" s="40" t="str">
        <f>IF(M585=1,P585-O585,"")</f>
        <v/>
      </c>
      <c r="R585" s="38">
        <f>IF(M585=1,IF(G585&gt;0,R584+1,0),R584)</f>
        <v>0</v>
      </c>
      <c r="S585" s="38">
        <f>IF(M585=1,IF(G585&lt;0,S584+1,0),S584)</f>
        <v>0</v>
      </c>
      <c r="T585" s="36" t="str">
        <f>IF(M585&lt;&gt;1,"",IF(R584&gt;=3,"前面连赢 3 笔以上","前面连赢 "&amp;R584&amp;" 笔"))</f>
        <v/>
      </c>
      <c r="U585" s="40" t="str">
        <f>IF(AND(M585=1,ISNUMBER(H585)),H585-G585,"")</f>
        <v/>
      </c>
      <c r="V585" s="41" t="e">
        <f>IF(M585=1,O585,NA())</f>
        <v>#N/A</v>
      </c>
      <c r="W585" s="41" t="e">
        <f>IF(M585=1,-Q585,NA())</f>
        <v>#N/A</v>
      </c>
    </row>
    <row r="586">
      <c r="A586" s="17" t="n"/>
      <c r="B586" s="23" t="n"/>
      <c r="C586" s="25" t="n"/>
      <c r="D586" s="25" t="n"/>
      <c r="E586" s="25" t="n"/>
      <c r="F586" s="25" t="n"/>
      <c r="G586" s="35" t="n"/>
      <c r="H586" s="35" t="n"/>
      <c r="I586" s="25" t="n"/>
      <c r="J586" s="25" t="n"/>
      <c r="K586" s="36" t="str">
        <f>IF(ISNUMBER(B586),"周"&amp;CHOOSE(WEEKDAY(B586,2),"一","二","三","四","五","六","日"),"")</f>
        <v/>
      </c>
      <c r="L586" s="37" t="str">
        <f>IF(ISNUMBER(B586),DATE(YEAR(B586),MONTH(B586),1),"")</f>
        <v/>
      </c>
      <c r="M586" s="38">
        <f>IF(AND(ISNUMBER(B586),ISNUMBER(G586)),IF(AND(OR(NOT(ISNUMBER('看板'!$C$4)),B586&gt;='看板'!$C$4),OR(NOT(ISNUMBER('看板'!$E$4)),B586&lt;='看板'!$E$4),OR('看板'!$C$5="",C586='看板'!$C$5),OR('看板'!$E$5="",D586='看板'!$E$5)),1,0),0)</f>
        <v>0</v>
      </c>
      <c r="N586" s="38" t="str">
        <f>IF(M586=1,COUNTIF(M$5:M586,1),"")</f>
        <v/>
      </c>
      <c r="O586" s="39" t="str">
        <f>IF(M586=1,SUMIF(M$5:M586,1,G$5:G586),"")</f>
        <v/>
      </c>
      <c r="P586" s="39" t="str">
        <f>IF(M586=1,MAX(0,MAX(O$5:O586)),"")</f>
        <v/>
      </c>
      <c r="Q586" s="40" t="str">
        <f>IF(M586=1,P586-O586,"")</f>
        <v/>
      </c>
      <c r="R586" s="38">
        <f>IF(M586=1,IF(G586&gt;0,R585+1,0),R585)</f>
        <v>0</v>
      </c>
      <c r="S586" s="38">
        <f>IF(M586=1,IF(G586&lt;0,S585+1,0),S585)</f>
        <v>0</v>
      </c>
      <c r="T586" s="36" t="str">
        <f>IF(M586&lt;&gt;1,"",IF(R585&gt;=3,"前面连赢 3 笔以上","前面连赢 "&amp;R585&amp;" 笔"))</f>
        <v/>
      </c>
      <c r="U586" s="40" t="str">
        <f>IF(AND(M586=1,ISNUMBER(H586)),H586-G586,"")</f>
        <v/>
      </c>
      <c r="V586" s="41" t="e">
        <f>IF(M586=1,O586,NA())</f>
        <v>#N/A</v>
      </c>
      <c r="W586" s="41" t="e">
        <f>IF(M586=1,-Q586,NA())</f>
        <v>#N/A</v>
      </c>
    </row>
    <row r="587">
      <c r="A587" s="17" t="n"/>
      <c r="B587" s="23" t="n"/>
      <c r="C587" s="25" t="n"/>
      <c r="D587" s="25" t="n"/>
      <c r="E587" s="25" t="n"/>
      <c r="F587" s="25" t="n"/>
      <c r="G587" s="35" t="n"/>
      <c r="H587" s="35" t="n"/>
      <c r="I587" s="25" t="n"/>
      <c r="J587" s="25" t="n"/>
      <c r="K587" s="36" t="str">
        <f>IF(ISNUMBER(B587),"周"&amp;CHOOSE(WEEKDAY(B587,2),"一","二","三","四","五","六","日"),"")</f>
        <v/>
      </c>
      <c r="L587" s="37" t="str">
        <f>IF(ISNUMBER(B587),DATE(YEAR(B587),MONTH(B587),1),"")</f>
        <v/>
      </c>
      <c r="M587" s="38">
        <f>IF(AND(ISNUMBER(B587),ISNUMBER(G587)),IF(AND(OR(NOT(ISNUMBER('看板'!$C$4)),B587&gt;='看板'!$C$4),OR(NOT(ISNUMBER('看板'!$E$4)),B587&lt;='看板'!$E$4),OR('看板'!$C$5="",C587='看板'!$C$5),OR('看板'!$E$5="",D587='看板'!$E$5)),1,0),0)</f>
        <v>0</v>
      </c>
      <c r="N587" s="38" t="str">
        <f>IF(M587=1,COUNTIF(M$5:M587,1),"")</f>
        <v/>
      </c>
      <c r="O587" s="39" t="str">
        <f>IF(M587=1,SUMIF(M$5:M587,1,G$5:G587),"")</f>
        <v/>
      </c>
      <c r="P587" s="39" t="str">
        <f>IF(M587=1,MAX(0,MAX(O$5:O587)),"")</f>
        <v/>
      </c>
      <c r="Q587" s="40" t="str">
        <f>IF(M587=1,P587-O587,"")</f>
        <v/>
      </c>
      <c r="R587" s="38">
        <f>IF(M587=1,IF(G587&gt;0,R586+1,0),R586)</f>
        <v>0</v>
      </c>
      <c r="S587" s="38">
        <f>IF(M587=1,IF(G587&lt;0,S586+1,0),S586)</f>
        <v>0</v>
      </c>
      <c r="T587" s="36" t="str">
        <f>IF(M587&lt;&gt;1,"",IF(R586&gt;=3,"前面连赢 3 笔以上","前面连赢 "&amp;R586&amp;" 笔"))</f>
        <v/>
      </c>
      <c r="U587" s="40" t="str">
        <f>IF(AND(M587=1,ISNUMBER(H587)),H587-G587,"")</f>
        <v/>
      </c>
      <c r="V587" s="41" t="e">
        <f>IF(M587=1,O587,NA())</f>
        <v>#N/A</v>
      </c>
      <c r="W587" s="41" t="e">
        <f>IF(M587=1,-Q587,NA())</f>
        <v>#N/A</v>
      </c>
    </row>
    <row r="588">
      <c r="A588" s="17" t="n"/>
      <c r="B588" s="23" t="n"/>
      <c r="C588" s="25" t="n"/>
      <c r="D588" s="25" t="n"/>
      <c r="E588" s="25" t="n"/>
      <c r="F588" s="25" t="n"/>
      <c r="G588" s="35" t="n"/>
      <c r="H588" s="35" t="n"/>
      <c r="I588" s="25" t="n"/>
      <c r="J588" s="25" t="n"/>
      <c r="K588" s="36" t="str">
        <f>IF(ISNUMBER(B588),"周"&amp;CHOOSE(WEEKDAY(B588,2),"一","二","三","四","五","六","日"),"")</f>
        <v/>
      </c>
      <c r="L588" s="37" t="str">
        <f>IF(ISNUMBER(B588),DATE(YEAR(B588),MONTH(B588),1),"")</f>
        <v/>
      </c>
      <c r="M588" s="38">
        <f>IF(AND(ISNUMBER(B588),ISNUMBER(G588)),IF(AND(OR(NOT(ISNUMBER('看板'!$C$4)),B588&gt;='看板'!$C$4),OR(NOT(ISNUMBER('看板'!$E$4)),B588&lt;='看板'!$E$4),OR('看板'!$C$5="",C588='看板'!$C$5),OR('看板'!$E$5="",D588='看板'!$E$5)),1,0),0)</f>
        <v>0</v>
      </c>
      <c r="N588" s="38" t="str">
        <f>IF(M588=1,COUNTIF(M$5:M588,1),"")</f>
        <v/>
      </c>
      <c r="O588" s="39" t="str">
        <f>IF(M588=1,SUMIF(M$5:M588,1,G$5:G588),"")</f>
        <v/>
      </c>
      <c r="P588" s="39" t="str">
        <f>IF(M588=1,MAX(0,MAX(O$5:O588)),"")</f>
        <v/>
      </c>
      <c r="Q588" s="40" t="str">
        <f>IF(M588=1,P588-O588,"")</f>
        <v/>
      </c>
      <c r="R588" s="38">
        <f>IF(M588=1,IF(G588&gt;0,R587+1,0),R587)</f>
        <v>0</v>
      </c>
      <c r="S588" s="38">
        <f>IF(M588=1,IF(G588&lt;0,S587+1,0),S587)</f>
        <v>0</v>
      </c>
      <c r="T588" s="36" t="str">
        <f>IF(M588&lt;&gt;1,"",IF(R587&gt;=3,"前面连赢 3 笔以上","前面连赢 "&amp;R587&amp;" 笔"))</f>
        <v/>
      </c>
      <c r="U588" s="40" t="str">
        <f>IF(AND(M588=1,ISNUMBER(H588)),H588-G588,"")</f>
        <v/>
      </c>
      <c r="V588" s="41" t="e">
        <f>IF(M588=1,O588,NA())</f>
        <v>#N/A</v>
      </c>
      <c r="W588" s="41" t="e">
        <f>IF(M588=1,-Q588,NA())</f>
        <v>#N/A</v>
      </c>
    </row>
    <row r="589">
      <c r="A589" s="17" t="n"/>
      <c r="B589" s="23" t="n"/>
      <c r="C589" s="25" t="n"/>
      <c r="D589" s="25" t="n"/>
      <c r="E589" s="25" t="n"/>
      <c r="F589" s="25" t="n"/>
      <c r="G589" s="35" t="n"/>
      <c r="H589" s="35" t="n"/>
      <c r="I589" s="25" t="n"/>
      <c r="J589" s="25" t="n"/>
      <c r="K589" s="36" t="str">
        <f>IF(ISNUMBER(B589),"周"&amp;CHOOSE(WEEKDAY(B589,2),"一","二","三","四","五","六","日"),"")</f>
        <v/>
      </c>
      <c r="L589" s="37" t="str">
        <f>IF(ISNUMBER(B589),DATE(YEAR(B589),MONTH(B589),1),"")</f>
        <v/>
      </c>
      <c r="M589" s="38">
        <f>IF(AND(ISNUMBER(B589),ISNUMBER(G589)),IF(AND(OR(NOT(ISNUMBER('看板'!$C$4)),B589&gt;='看板'!$C$4),OR(NOT(ISNUMBER('看板'!$E$4)),B589&lt;='看板'!$E$4),OR('看板'!$C$5="",C589='看板'!$C$5),OR('看板'!$E$5="",D589='看板'!$E$5)),1,0),0)</f>
        <v>0</v>
      </c>
      <c r="N589" s="38" t="str">
        <f>IF(M589=1,COUNTIF(M$5:M589,1),"")</f>
        <v/>
      </c>
      <c r="O589" s="39" t="str">
        <f>IF(M589=1,SUMIF(M$5:M589,1,G$5:G589),"")</f>
        <v/>
      </c>
      <c r="P589" s="39" t="str">
        <f>IF(M589=1,MAX(0,MAX(O$5:O589)),"")</f>
        <v/>
      </c>
      <c r="Q589" s="40" t="str">
        <f>IF(M589=1,P589-O589,"")</f>
        <v/>
      </c>
      <c r="R589" s="38">
        <f>IF(M589=1,IF(G589&gt;0,R588+1,0),R588)</f>
        <v>0</v>
      </c>
      <c r="S589" s="38">
        <f>IF(M589=1,IF(G589&lt;0,S588+1,0),S588)</f>
        <v>0</v>
      </c>
      <c r="T589" s="36" t="str">
        <f>IF(M589&lt;&gt;1,"",IF(R588&gt;=3,"前面连赢 3 笔以上","前面连赢 "&amp;R588&amp;" 笔"))</f>
        <v/>
      </c>
      <c r="U589" s="40" t="str">
        <f>IF(AND(M589=1,ISNUMBER(H589)),H589-G589,"")</f>
        <v/>
      </c>
      <c r="V589" s="41" t="e">
        <f>IF(M589=1,O589,NA())</f>
        <v>#N/A</v>
      </c>
      <c r="W589" s="41" t="e">
        <f>IF(M589=1,-Q589,NA())</f>
        <v>#N/A</v>
      </c>
    </row>
    <row r="590">
      <c r="A590" s="17" t="n"/>
      <c r="B590" s="23" t="n"/>
      <c r="C590" s="25" t="n"/>
      <c r="D590" s="25" t="n"/>
      <c r="E590" s="25" t="n"/>
      <c r="F590" s="25" t="n"/>
      <c r="G590" s="35" t="n"/>
      <c r="H590" s="35" t="n"/>
      <c r="I590" s="25" t="n"/>
      <c r="J590" s="25" t="n"/>
      <c r="K590" s="36" t="str">
        <f>IF(ISNUMBER(B590),"周"&amp;CHOOSE(WEEKDAY(B590,2),"一","二","三","四","五","六","日"),"")</f>
        <v/>
      </c>
      <c r="L590" s="37" t="str">
        <f>IF(ISNUMBER(B590),DATE(YEAR(B590),MONTH(B590),1),"")</f>
        <v/>
      </c>
      <c r="M590" s="38">
        <f>IF(AND(ISNUMBER(B590),ISNUMBER(G590)),IF(AND(OR(NOT(ISNUMBER('看板'!$C$4)),B590&gt;='看板'!$C$4),OR(NOT(ISNUMBER('看板'!$E$4)),B590&lt;='看板'!$E$4),OR('看板'!$C$5="",C590='看板'!$C$5),OR('看板'!$E$5="",D590='看板'!$E$5)),1,0),0)</f>
        <v>0</v>
      </c>
      <c r="N590" s="38" t="str">
        <f>IF(M590=1,COUNTIF(M$5:M590,1),"")</f>
        <v/>
      </c>
      <c r="O590" s="39" t="str">
        <f>IF(M590=1,SUMIF(M$5:M590,1,G$5:G590),"")</f>
        <v/>
      </c>
      <c r="P590" s="39" t="str">
        <f>IF(M590=1,MAX(0,MAX(O$5:O590)),"")</f>
        <v/>
      </c>
      <c r="Q590" s="40" t="str">
        <f>IF(M590=1,P590-O590,"")</f>
        <v/>
      </c>
      <c r="R590" s="38">
        <f>IF(M590=1,IF(G590&gt;0,R589+1,0),R589)</f>
        <v>0</v>
      </c>
      <c r="S590" s="38">
        <f>IF(M590=1,IF(G590&lt;0,S589+1,0),S589)</f>
        <v>0</v>
      </c>
      <c r="T590" s="36" t="str">
        <f>IF(M590&lt;&gt;1,"",IF(R589&gt;=3,"前面连赢 3 笔以上","前面连赢 "&amp;R589&amp;" 笔"))</f>
        <v/>
      </c>
      <c r="U590" s="40" t="str">
        <f>IF(AND(M590=1,ISNUMBER(H590)),H590-G590,"")</f>
        <v/>
      </c>
      <c r="V590" s="41" t="e">
        <f>IF(M590=1,O590,NA())</f>
        <v>#N/A</v>
      </c>
      <c r="W590" s="41" t="e">
        <f>IF(M590=1,-Q590,NA())</f>
        <v>#N/A</v>
      </c>
    </row>
    <row r="591">
      <c r="A591" s="17" t="n"/>
      <c r="B591" s="23" t="n"/>
      <c r="C591" s="25" t="n"/>
      <c r="D591" s="25" t="n"/>
      <c r="E591" s="25" t="n"/>
      <c r="F591" s="25" t="n"/>
      <c r="G591" s="35" t="n"/>
      <c r="H591" s="35" t="n"/>
      <c r="I591" s="25" t="n"/>
      <c r="J591" s="25" t="n"/>
      <c r="K591" s="36" t="str">
        <f>IF(ISNUMBER(B591),"周"&amp;CHOOSE(WEEKDAY(B591,2),"一","二","三","四","五","六","日"),"")</f>
        <v/>
      </c>
      <c r="L591" s="37" t="str">
        <f>IF(ISNUMBER(B591),DATE(YEAR(B591),MONTH(B591),1),"")</f>
        <v/>
      </c>
      <c r="M591" s="38">
        <f>IF(AND(ISNUMBER(B591),ISNUMBER(G591)),IF(AND(OR(NOT(ISNUMBER('看板'!$C$4)),B591&gt;='看板'!$C$4),OR(NOT(ISNUMBER('看板'!$E$4)),B591&lt;='看板'!$E$4),OR('看板'!$C$5="",C591='看板'!$C$5),OR('看板'!$E$5="",D591='看板'!$E$5)),1,0),0)</f>
        <v>0</v>
      </c>
      <c r="N591" s="38" t="str">
        <f>IF(M591=1,COUNTIF(M$5:M591,1),"")</f>
        <v/>
      </c>
      <c r="O591" s="39" t="str">
        <f>IF(M591=1,SUMIF(M$5:M591,1,G$5:G591),"")</f>
        <v/>
      </c>
      <c r="P591" s="39" t="str">
        <f>IF(M591=1,MAX(0,MAX(O$5:O591)),"")</f>
        <v/>
      </c>
      <c r="Q591" s="40" t="str">
        <f>IF(M591=1,P591-O591,"")</f>
        <v/>
      </c>
      <c r="R591" s="38">
        <f>IF(M591=1,IF(G591&gt;0,R590+1,0),R590)</f>
        <v>0</v>
      </c>
      <c r="S591" s="38">
        <f>IF(M591=1,IF(G591&lt;0,S590+1,0),S590)</f>
        <v>0</v>
      </c>
      <c r="T591" s="36" t="str">
        <f>IF(M591&lt;&gt;1,"",IF(R590&gt;=3,"前面连赢 3 笔以上","前面连赢 "&amp;R590&amp;" 笔"))</f>
        <v/>
      </c>
      <c r="U591" s="40" t="str">
        <f>IF(AND(M591=1,ISNUMBER(H591)),H591-G591,"")</f>
        <v/>
      </c>
      <c r="V591" s="41" t="e">
        <f>IF(M591=1,O591,NA())</f>
        <v>#N/A</v>
      </c>
      <c r="W591" s="41" t="e">
        <f>IF(M591=1,-Q591,NA())</f>
        <v>#N/A</v>
      </c>
    </row>
    <row r="592">
      <c r="A592" s="17" t="n"/>
      <c r="B592" s="23" t="n"/>
      <c r="C592" s="25" t="n"/>
      <c r="D592" s="25" t="n"/>
      <c r="E592" s="25" t="n"/>
      <c r="F592" s="25" t="n"/>
      <c r="G592" s="35" t="n"/>
      <c r="H592" s="35" t="n"/>
      <c r="I592" s="25" t="n"/>
      <c r="J592" s="25" t="n"/>
      <c r="K592" s="36" t="str">
        <f>IF(ISNUMBER(B592),"周"&amp;CHOOSE(WEEKDAY(B592,2),"一","二","三","四","五","六","日"),"")</f>
        <v/>
      </c>
      <c r="L592" s="37" t="str">
        <f>IF(ISNUMBER(B592),DATE(YEAR(B592),MONTH(B592),1),"")</f>
        <v/>
      </c>
      <c r="M592" s="38">
        <f>IF(AND(ISNUMBER(B592),ISNUMBER(G592)),IF(AND(OR(NOT(ISNUMBER('看板'!$C$4)),B592&gt;='看板'!$C$4),OR(NOT(ISNUMBER('看板'!$E$4)),B592&lt;='看板'!$E$4),OR('看板'!$C$5="",C592='看板'!$C$5),OR('看板'!$E$5="",D592='看板'!$E$5)),1,0),0)</f>
        <v>0</v>
      </c>
      <c r="N592" s="38" t="str">
        <f>IF(M592=1,COUNTIF(M$5:M592,1),"")</f>
        <v/>
      </c>
      <c r="O592" s="39" t="str">
        <f>IF(M592=1,SUMIF(M$5:M592,1,G$5:G592),"")</f>
        <v/>
      </c>
      <c r="P592" s="39" t="str">
        <f>IF(M592=1,MAX(0,MAX(O$5:O592)),"")</f>
        <v/>
      </c>
      <c r="Q592" s="40" t="str">
        <f>IF(M592=1,P592-O592,"")</f>
        <v/>
      </c>
      <c r="R592" s="38">
        <f>IF(M592=1,IF(G592&gt;0,R591+1,0),R591)</f>
        <v>0</v>
      </c>
      <c r="S592" s="38">
        <f>IF(M592=1,IF(G592&lt;0,S591+1,0),S591)</f>
        <v>0</v>
      </c>
      <c r="T592" s="36" t="str">
        <f>IF(M592&lt;&gt;1,"",IF(R591&gt;=3,"前面连赢 3 笔以上","前面连赢 "&amp;R591&amp;" 笔"))</f>
        <v/>
      </c>
      <c r="U592" s="40" t="str">
        <f>IF(AND(M592=1,ISNUMBER(H592)),H592-G592,"")</f>
        <v/>
      </c>
      <c r="V592" s="41" t="e">
        <f>IF(M592=1,O592,NA())</f>
        <v>#N/A</v>
      </c>
      <c r="W592" s="41" t="e">
        <f>IF(M592=1,-Q592,NA())</f>
        <v>#N/A</v>
      </c>
    </row>
    <row r="593">
      <c r="A593" s="17" t="n"/>
      <c r="B593" s="23" t="n"/>
      <c r="C593" s="25" t="n"/>
      <c r="D593" s="25" t="n"/>
      <c r="E593" s="25" t="n"/>
      <c r="F593" s="25" t="n"/>
      <c r="G593" s="35" t="n"/>
      <c r="H593" s="35" t="n"/>
      <c r="I593" s="25" t="n"/>
      <c r="J593" s="25" t="n"/>
      <c r="K593" s="36" t="str">
        <f>IF(ISNUMBER(B593),"周"&amp;CHOOSE(WEEKDAY(B593,2),"一","二","三","四","五","六","日"),"")</f>
        <v/>
      </c>
      <c r="L593" s="37" t="str">
        <f>IF(ISNUMBER(B593),DATE(YEAR(B593),MONTH(B593),1),"")</f>
        <v/>
      </c>
      <c r="M593" s="38">
        <f>IF(AND(ISNUMBER(B593),ISNUMBER(G593)),IF(AND(OR(NOT(ISNUMBER('看板'!$C$4)),B593&gt;='看板'!$C$4),OR(NOT(ISNUMBER('看板'!$E$4)),B593&lt;='看板'!$E$4),OR('看板'!$C$5="",C593='看板'!$C$5),OR('看板'!$E$5="",D593='看板'!$E$5)),1,0),0)</f>
        <v>0</v>
      </c>
      <c r="N593" s="38" t="str">
        <f>IF(M593=1,COUNTIF(M$5:M593,1),"")</f>
        <v/>
      </c>
      <c r="O593" s="39" t="str">
        <f>IF(M593=1,SUMIF(M$5:M593,1,G$5:G593),"")</f>
        <v/>
      </c>
      <c r="P593" s="39" t="str">
        <f>IF(M593=1,MAX(0,MAX(O$5:O593)),"")</f>
        <v/>
      </c>
      <c r="Q593" s="40" t="str">
        <f>IF(M593=1,P593-O593,"")</f>
        <v/>
      </c>
      <c r="R593" s="38">
        <f>IF(M593=1,IF(G593&gt;0,R592+1,0),R592)</f>
        <v>0</v>
      </c>
      <c r="S593" s="38">
        <f>IF(M593=1,IF(G593&lt;0,S592+1,0),S592)</f>
        <v>0</v>
      </c>
      <c r="T593" s="36" t="str">
        <f>IF(M593&lt;&gt;1,"",IF(R592&gt;=3,"前面连赢 3 笔以上","前面连赢 "&amp;R592&amp;" 笔"))</f>
        <v/>
      </c>
      <c r="U593" s="40" t="str">
        <f>IF(AND(M593=1,ISNUMBER(H593)),H593-G593,"")</f>
        <v/>
      </c>
      <c r="V593" s="41" t="e">
        <f>IF(M593=1,O593,NA())</f>
        <v>#N/A</v>
      </c>
      <c r="W593" s="41" t="e">
        <f>IF(M593=1,-Q593,NA())</f>
        <v>#N/A</v>
      </c>
    </row>
    <row r="594">
      <c r="A594" s="17" t="n"/>
      <c r="B594" s="23" t="n"/>
      <c r="C594" s="25" t="n"/>
      <c r="D594" s="25" t="n"/>
      <c r="E594" s="25" t="n"/>
      <c r="F594" s="25" t="n"/>
      <c r="G594" s="35" t="n"/>
      <c r="H594" s="35" t="n"/>
      <c r="I594" s="25" t="n"/>
      <c r="J594" s="25" t="n"/>
      <c r="K594" s="36" t="str">
        <f>IF(ISNUMBER(B594),"周"&amp;CHOOSE(WEEKDAY(B594,2),"一","二","三","四","五","六","日"),"")</f>
        <v/>
      </c>
      <c r="L594" s="37" t="str">
        <f>IF(ISNUMBER(B594),DATE(YEAR(B594),MONTH(B594),1),"")</f>
        <v/>
      </c>
      <c r="M594" s="38">
        <f>IF(AND(ISNUMBER(B594),ISNUMBER(G594)),IF(AND(OR(NOT(ISNUMBER('看板'!$C$4)),B594&gt;='看板'!$C$4),OR(NOT(ISNUMBER('看板'!$E$4)),B594&lt;='看板'!$E$4),OR('看板'!$C$5="",C594='看板'!$C$5),OR('看板'!$E$5="",D594='看板'!$E$5)),1,0),0)</f>
        <v>0</v>
      </c>
      <c r="N594" s="38" t="str">
        <f>IF(M594=1,COUNTIF(M$5:M594,1),"")</f>
        <v/>
      </c>
      <c r="O594" s="39" t="str">
        <f>IF(M594=1,SUMIF(M$5:M594,1,G$5:G594),"")</f>
        <v/>
      </c>
      <c r="P594" s="39" t="str">
        <f>IF(M594=1,MAX(0,MAX(O$5:O594)),"")</f>
        <v/>
      </c>
      <c r="Q594" s="40" t="str">
        <f>IF(M594=1,P594-O594,"")</f>
        <v/>
      </c>
      <c r="R594" s="38">
        <f>IF(M594=1,IF(G594&gt;0,R593+1,0),R593)</f>
        <v>0</v>
      </c>
      <c r="S594" s="38">
        <f>IF(M594=1,IF(G594&lt;0,S593+1,0),S593)</f>
        <v>0</v>
      </c>
      <c r="T594" s="36" t="str">
        <f>IF(M594&lt;&gt;1,"",IF(R593&gt;=3,"前面连赢 3 笔以上","前面连赢 "&amp;R593&amp;" 笔"))</f>
        <v/>
      </c>
      <c r="U594" s="40" t="str">
        <f>IF(AND(M594=1,ISNUMBER(H594)),H594-G594,"")</f>
        <v/>
      </c>
      <c r="V594" s="41" t="e">
        <f>IF(M594=1,O594,NA())</f>
        <v>#N/A</v>
      </c>
      <c r="W594" s="41" t="e">
        <f>IF(M594=1,-Q594,NA())</f>
        <v>#N/A</v>
      </c>
    </row>
    <row r="595">
      <c r="A595" s="17" t="n"/>
      <c r="B595" s="23" t="n"/>
      <c r="C595" s="25" t="n"/>
      <c r="D595" s="25" t="n"/>
      <c r="E595" s="25" t="n"/>
      <c r="F595" s="25" t="n"/>
      <c r="G595" s="35" t="n"/>
      <c r="H595" s="35" t="n"/>
      <c r="I595" s="25" t="n"/>
      <c r="J595" s="25" t="n"/>
      <c r="K595" s="36" t="str">
        <f>IF(ISNUMBER(B595),"周"&amp;CHOOSE(WEEKDAY(B595,2),"一","二","三","四","五","六","日"),"")</f>
        <v/>
      </c>
      <c r="L595" s="37" t="str">
        <f>IF(ISNUMBER(B595),DATE(YEAR(B595),MONTH(B595),1),"")</f>
        <v/>
      </c>
      <c r="M595" s="38">
        <f>IF(AND(ISNUMBER(B595),ISNUMBER(G595)),IF(AND(OR(NOT(ISNUMBER('看板'!$C$4)),B595&gt;='看板'!$C$4),OR(NOT(ISNUMBER('看板'!$E$4)),B595&lt;='看板'!$E$4),OR('看板'!$C$5="",C595='看板'!$C$5),OR('看板'!$E$5="",D595='看板'!$E$5)),1,0),0)</f>
        <v>0</v>
      </c>
      <c r="N595" s="38" t="str">
        <f>IF(M595=1,COUNTIF(M$5:M595,1),"")</f>
        <v/>
      </c>
      <c r="O595" s="39" t="str">
        <f>IF(M595=1,SUMIF(M$5:M595,1,G$5:G595),"")</f>
        <v/>
      </c>
      <c r="P595" s="39" t="str">
        <f>IF(M595=1,MAX(0,MAX(O$5:O595)),"")</f>
        <v/>
      </c>
      <c r="Q595" s="40" t="str">
        <f>IF(M595=1,P595-O595,"")</f>
        <v/>
      </c>
      <c r="R595" s="38">
        <f>IF(M595=1,IF(G595&gt;0,R594+1,0),R594)</f>
        <v>0</v>
      </c>
      <c r="S595" s="38">
        <f>IF(M595=1,IF(G595&lt;0,S594+1,0),S594)</f>
        <v>0</v>
      </c>
      <c r="T595" s="36" t="str">
        <f>IF(M595&lt;&gt;1,"",IF(R594&gt;=3,"前面连赢 3 笔以上","前面连赢 "&amp;R594&amp;" 笔"))</f>
        <v/>
      </c>
      <c r="U595" s="40" t="str">
        <f>IF(AND(M595=1,ISNUMBER(H595)),H595-G595,"")</f>
        <v/>
      </c>
      <c r="V595" s="41" t="e">
        <f>IF(M595=1,O595,NA())</f>
        <v>#N/A</v>
      </c>
      <c r="W595" s="41" t="e">
        <f>IF(M595=1,-Q595,NA())</f>
        <v>#N/A</v>
      </c>
    </row>
    <row r="596">
      <c r="A596" s="17" t="n"/>
      <c r="B596" s="23" t="n"/>
      <c r="C596" s="25" t="n"/>
      <c r="D596" s="25" t="n"/>
      <c r="E596" s="25" t="n"/>
      <c r="F596" s="25" t="n"/>
      <c r="G596" s="35" t="n"/>
      <c r="H596" s="35" t="n"/>
      <c r="I596" s="25" t="n"/>
      <c r="J596" s="25" t="n"/>
      <c r="K596" s="36" t="str">
        <f>IF(ISNUMBER(B596),"周"&amp;CHOOSE(WEEKDAY(B596,2),"一","二","三","四","五","六","日"),"")</f>
        <v/>
      </c>
      <c r="L596" s="37" t="str">
        <f>IF(ISNUMBER(B596),DATE(YEAR(B596),MONTH(B596),1),"")</f>
        <v/>
      </c>
      <c r="M596" s="38">
        <f>IF(AND(ISNUMBER(B596),ISNUMBER(G596)),IF(AND(OR(NOT(ISNUMBER('看板'!$C$4)),B596&gt;='看板'!$C$4),OR(NOT(ISNUMBER('看板'!$E$4)),B596&lt;='看板'!$E$4),OR('看板'!$C$5="",C596='看板'!$C$5),OR('看板'!$E$5="",D596='看板'!$E$5)),1,0),0)</f>
        <v>0</v>
      </c>
      <c r="N596" s="38" t="str">
        <f>IF(M596=1,COUNTIF(M$5:M596,1),"")</f>
        <v/>
      </c>
      <c r="O596" s="39" t="str">
        <f>IF(M596=1,SUMIF(M$5:M596,1,G$5:G596),"")</f>
        <v/>
      </c>
      <c r="P596" s="39" t="str">
        <f>IF(M596=1,MAX(0,MAX(O$5:O596)),"")</f>
        <v/>
      </c>
      <c r="Q596" s="40" t="str">
        <f>IF(M596=1,P596-O596,"")</f>
        <v/>
      </c>
      <c r="R596" s="38">
        <f>IF(M596=1,IF(G596&gt;0,R595+1,0),R595)</f>
        <v>0</v>
      </c>
      <c r="S596" s="38">
        <f>IF(M596=1,IF(G596&lt;0,S595+1,0),S595)</f>
        <v>0</v>
      </c>
      <c r="T596" s="36" t="str">
        <f>IF(M596&lt;&gt;1,"",IF(R595&gt;=3,"前面连赢 3 笔以上","前面连赢 "&amp;R595&amp;" 笔"))</f>
        <v/>
      </c>
      <c r="U596" s="40" t="str">
        <f>IF(AND(M596=1,ISNUMBER(H596)),H596-G596,"")</f>
        <v/>
      </c>
      <c r="V596" s="41" t="e">
        <f>IF(M596=1,O596,NA())</f>
        <v>#N/A</v>
      </c>
      <c r="W596" s="41" t="e">
        <f>IF(M596=1,-Q596,NA())</f>
        <v>#N/A</v>
      </c>
    </row>
    <row r="597">
      <c r="A597" s="17" t="n"/>
      <c r="B597" s="23" t="n"/>
      <c r="C597" s="25" t="n"/>
      <c r="D597" s="25" t="n"/>
      <c r="E597" s="25" t="n"/>
      <c r="F597" s="25" t="n"/>
      <c r="G597" s="35" t="n"/>
      <c r="H597" s="35" t="n"/>
      <c r="I597" s="25" t="n"/>
      <c r="J597" s="25" t="n"/>
      <c r="K597" s="36" t="str">
        <f>IF(ISNUMBER(B597),"周"&amp;CHOOSE(WEEKDAY(B597,2),"一","二","三","四","五","六","日"),"")</f>
        <v/>
      </c>
      <c r="L597" s="37" t="str">
        <f>IF(ISNUMBER(B597),DATE(YEAR(B597),MONTH(B597),1),"")</f>
        <v/>
      </c>
      <c r="M597" s="38">
        <f>IF(AND(ISNUMBER(B597),ISNUMBER(G597)),IF(AND(OR(NOT(ISNUMBER('看板'!$C$4)),B597&gt;='看板'!$C$4),OR(NOT(ISNUMBER('看板'!$E$4)),B597&lt;='看板'!$E$4),OR('看板'!$C$5="",C597='看板'!$C$5),OR('看板'!$E$5="",D597='看板'!$E$5)),1,0),0)</f>
        <v>0</v>
      </c>
      <c r="N597" s="38" t="str">
        <f>IF(M597=1,COUNTIF(M$5:M597,1),"")</f>
        <v/>
      </c>
      <c r="O597" s="39" t="str">
        <f>IF(M597=1,SUMIF(M$5:M597,1,G$5:G597),"")</f>
        <v/>
      </c>
      <c r="P597" s="39" t="str">
        <f>IF(M597=1,MAX(0,MAX(O$5:O597)),"")</f>
        <v/>
      </c>
      <c r="Q597" s="40" t="str">
        <f>IF(M597=1,P597-O597,"")</f>
        <v/>
      </c>
      <c r="R597" s="38">
        <f>IF(M597=1,IF(G597&gt;0,R596+1,0),R596)</f>
        <v>0</v>
      </c>
      <c r="S597" s="38">
        <f>IF(M597=1,IF(G597&lt;0,S596+1,0),S596)</f>
        <v>0</v>
      </c>
      <c r="T597" s="36" t="str">
        <f>IF(M597&lt;&gt;1,"",IF(R596&gt;=3,"前面连赢 3 笔以上","前面连赢 "&amp;R596&amp;" 笔"))</f>
        <v/>
      </c>
      <c r="U597" s="40" t="str">
        <f>IF(AND(M597=1,ISNUMBER(H597)),H597-G597,"")</f>
        <v/>
      </c>
      <c r="V597" s="41" t="e">
        <f>IF(M597=1,O597,NA())</f>
        <v>#N/A</v>
      </c>
      <c r="W597" s="41" t="e">
        <f>IF(M597=1,-Q597,NA())</f>
        <v>#N/A</v>
      </c>
    </row>
    <row r="598">
      <c r="A598" s="17" t="n"/>
      <c r="B598" s="23" t="n"/>
      <c r="C598" s="25" t="n"/>
      <c r="D598" s="25" t="n"/>
      <c r="E598" s="25" t="n"/>
      <c r="F598" s="25" t="n"/>
      <c r="G598" s="35" t="n"/>
      <c r="H598" s="35" t="n"/>
      <c r="I598" s="25" t="n"/>
      <c r="J598" s="25" t="n"/>
      <c r="K598" s="36" t="str">
        <f>IF(ISNUMBER(B598),"周"&amp;CHOOSE(WEEKDAY(B598,2),"一","二","三","四","五","六","日"),"")</f>
        <v/>
      </c>
      <c r="L598" s="37" t="str">
        <f>IF(ISNUMBER(B598),DATE(YEAR(B598),MONTH(B598),1),"")</f>
        <v/>
      </c>
      <c r="M598" s="38">
        <f>IF(AND(ISNUMBER(B598),ISNUMBER(G598)),IF(AND(OR(NOT(ISNUMBER('看板'!$C$4)),B598&gt;='看板'!$C$4),OR(NOT(ISNUMBER('看板'!$E$4)),B598&lt;='看板'!$E$4),OR('看板'!$C$5="",C598='看板'!$C$5),OR('看板'!$E$5="",D598='看板'!$E$5)),1,0),0)</f>
        <v>0</v>
      </c>
      <c r="N598" s="38" t="str">
        <f>IF(M598=1,COUNTIF(M$5:M598,1),"")</f>
        <v/>
      </c>
      <c r="O598" s="39" t="str">
        <f>IF(M598=1,SUMIF(M$5:M598,1,G$5:G598),"")</f>
        <v/>
      </c>
      <c r="P598" s="39" t="str">
        <f>IF(M598=1,MAX(0,MAX(O$5:O598)),"")</f>
        <v/>
      </c>
      <c r="Q598" s="40" t="str">
        <f>IF(M598=1,P598-O598,"")</f>
        <v/>
      </c>
      <c r="R598" s="38">
        <f>IF(M598=1,IF(G598&gt;0,R597+1,0),R597)</f>
        <v>0</v>
      </c>
      <c r="S598" s="38">
        <f>IF(M598=1,IF(G598&lt;0,S597+1,0),S597)</f>
        <v>0</v>
      </c>
      <c r="T598" s="36" t="str">
        <f>IF(M598&lt;&gt;1,"",IF(R597&gt;=3,"前面连赢 3 笔以上","前面连赢 "&amp;R597&amp;" 笔"))</f>
        <v/>
      </c>
      <c r="U598" s="40" t="str">
        <f>IF(AND(M598=1,ISNUMBER(H598)),H598-G598,"")</f>
        <v/>
      </c>
      <c r="V598" s="41" t="e">
        <f>IF(M598=1,O598,NA())</f>
        <v>#N/A</v>
      </c>
      <c r="W598" s="41" t="e">
        <f>IF(M598=1,-Q598,NA())</f>
        <v>#N/A</v>
      </c>
    </row>
    <row r="599">
      <c r="A599" s="17" t="n"/>
      <c r="B599" s="23" t="n"/>
      <c r="C599" s="25" t="n"/>
      <c r="D599" s="25" t="n"/>
      <c r="E599" s="25" t="n"/>
      <c r="F599" s="25" t="n"/>
      <c r="G599" s="35" t="n"/>
      <c r="H599" s="35" t="n"/>
      <c r="I599" s="25" t="n"/>
      <c r="J599" s="25" t="n"/>
      <c r="K599" s="36" t="str">
        <f>IF(ISNUMBER(B599),"周"&amp;CHOOSE(WEEKDAY(B599,2),"一","二","三","四","五","六","日"),"")</f>
        <v/>
      </c>
      <c r="L599" s="37" t="str">
        <f>IF(ISNUMBER(B599),DATE(YEAR(B599),MONTH(B599),1),"")</f>
        <v/>
      </c>
      <c r="M599" s="38">
        <f>IF(AND(ISNUMBER(B599),ISNUMBER(G599)),IF(AND(OR(NOT(ISNUMBER('看板'!$C$4)),B599&gt;='看板'!$C$4),OR(NOT(ISNUMBER('看板'!$E$4)),B599&lt;='看板'!$E$4),OR('看板'!$C$5="",C599='看板'!$C$5),OR('看板'!$E$5="",D599='看板'!$E$5)),1,0),0)</f>
        <v>0</v>
      </c>
      <c r="N599" s="38" t="str">
        <f>IF(M599=1,COUNTIF(M$5:M599,1),"")</f>
        <v/>
      </c>
      <c r="O599" s="39" t="str">
        <f>IF(M599=1,SUMIF(M$5:M599,1,G$5:G599),"")</f>
        <v/>
      </c>
      <c r="P599" s="39" t="str">
        <f>IF(M599=1,MAX(0,MAX(O$5:O599)),"")</f>
        <v/>
      </c>
      <c r="Q599" s="40" t="str">
        <f>IF(M599=1,P599-O599,"")</f>
        <v/>
      </c>
      <c r="R599" s="38">
        <f>IF(M599=1,IF(G599&gt;0,R598+1,0),R598)</f>
        <v>0</v>
      </c>
      <c r="S599" s="38">
        <f>IF(M599=1,IF(G599&lt;0,S598+1,0),S598)</f>
        <v>0</v>
      </c>
      <c r="T599" s="36" t="str">
        <f>IF(M599&lt;&gt;1,"",IF(R598&gt;=3,"前面连赢 3 笔以上","前面连赢 "&amp;R598&amp;" 笔"))</f>
        <v/>
      </c>
      <c r="U599" s="40" t="str">
        <f>IF(AND(M599=1,ISNUMBER(H599)),H599-G599,"")</f>
        <v/>
      </c>
      <c r="V599" s="41" t="e">
        <f>IF(M599=1,O599,NA())</f>
        <v>#N/A</v>
      </c>
      <c r="W599" s="41" t="e">
        <f>IF(M599=1,-Q599,NA())</f>
        <v>#N/A</v>
      </c>
    </row>
    <row r="600">
      <c r="A600" s="17" t="n"/>
      <c r="B600" s="23" t="n"/>
      <c r="C600" s="25" t="n"/>
      <c r="D600" s="25" t="n"/>
      <c r="E600" s="25" t="n"/>
      <c r="F600" s="25" t="n"/>
      <c r="G600" s="35" t="n"/>
      <c r="H600" s="35" t="n"/>
      <c r="I600" s="25" t="n"/>
      <c r="J600" s="25" t="n"/>
      <c r="K600" s="36" t="str">
        <f>IF(ISNUMBER(B600),"周"&amp;CHOOSE(WEEKDAY(B600,2),"一","二","三","四","五","六","日"),"")</f>
        <v/>
      </c>
      <c r="L600" s="37" t="str">
        <f>IF(ISNUMBER(B600),DATE(YEAR(B600),MONTH(B600),1),"")</f>
        <v/>
      </c>
      <c r="M600" s="38">
        <f>IF(AND(ISNUMBER(B600),ISNUMBER(G600)),IF(AND(OR(NOT(ISNUMBER('看板'!$C$4)),B600&gt;='看板'!$C$4),OR(NOT(ISNUMBER('看板'!$E$4)),B600&lt;='看板'!$E$4),OR('看板'!$C$5="",C600='看板'!$C$5),OR('看板'!$E$5="",D600='看板'!$E$5)),1,0),0)</f>
        <v>0</v>
      </c>
      <c r="N600" s="38" t="str">
        <f>IF(M600=1,COUNTIF(M$5:M600,1),"")</f>
        <v/>
      </c>
      <c r="O600" s="39" t="str">
        <f>IF(M600=1,SUMIF(M$5:M600,1,G$5:G600),"")</f>
        <v/>
      </c>
      <c r="P600" s="39" t="str">
        <f>IF(M600=1,MAX(0,MAX(O$5:O600)),"")</f>
        <v/>
      </c>
      <c r="Q600" s="40" t="str">
        <f>IF(M600=1,P600-O600,"")</f>
        <v/>
      </c>
      <c r="R600" s="38">
        <f>IF(M600=1,IF(G600&gt;0,R599+1,0),R599)</f>
        <v>0</v>
      </c>
      <c r="S600" s="38">
        <f>IF(M600=1,IF(G600&lt;0,S599+1,0),S599)</f>
        <v>0</v>
      </c>
      <c r="T600" s="36" t="str">
        <f>IF(M600&lt;&gt;1,"",IF(R599&gt;=3,"前面连赢 3 笔以上","前面连赢 "&amp;R599&amp;" 笔"))</f>
        <v/>
      </c>
      <c r="U600" s="40" t="str">
        <f>IF(AND(M600=1,ISNUMBER(H600)),H600-G600,"")</f>
        <v/>
      </c>
      <c r="V600" s="41" t="e">
        <f>IF(M600=1,O600,NA())</f>
        <v>#N/A</v>
      </c>
      <c r="W600" s="41" t="e">
        <f>IF(M600=1,-Q600,NA())</f>
        <v>#N/A</v>
      </c>
    </row>
    <row r="601">
      <c r="A601" s="17" t="n"/>
      <c r="B601" s="23" t="n"/>
      <c r="C601" s="25" t="n"/>
      <c r="D601" s="25" t="n"/>
      <c r="E601" s="25" t="n"/>
      <c r="F601" s="25" t="n"/>
      <c r="G601" s="35" t="n"/>
      <c r="H601" s="35" t="n"/>
      <c r="I601" s="25" t="n"/>
      <c r="J601" s="25" t="n"/>
      <c r="K601" s="36" t="str">
        <f>IF(ISNUMBER(B601),"周"&amp;CHOOSE(WEEKDAY(B601,2),"一","二","三","四","五","六","日"),"")</f>
        <v/>
      </c>
      <c r="L601" s="37" t="str">
        <f>IF(ISNUMBER(B601),DATE(YEAR(B601),MONTH(B601),1),"")</f>
        <v/>
      </c>
      <c r="M601" s="38">
        <f>IF(AND(ISNUMBER(B601),ISNUMBER(G601)),IF(AND(OR(NOT(ISNUMBER('看板'!$C$4)),B601&gt;='看板'!$C$4),OR(NOT(ISNUMBER('看板'!$E$4)),B601&lt;='看板'!$E$4),OR('看板'!$C$5="",C601='看板'!$C$5),OR('看板'!$E$5="",D601='看板'!$E$5)),1,0),0)</f>
        <v>0</v>
      </c>
      <c r="N601" s="38" t="str">
        <f>IF(M601=1,COUNTIF(M$5:M601,1),"")</f>
        <v/>
      </c>
      <c r="O601" s="39" t="str">
        <f>IF(M601=1,SUMIF(M$5:M601,1,G$5:G601),"")</f>
        <v/>
      </c>
      <c r="P601" s="39" t="str">
        <f>IF(M601=1,MAX(0,MAX(O$5:O601)),"")</f>
        <v/>
      </c>
      <c r="Q601" s="40" t="str">
        <f>IF(M601=1,P601-O601,"")</f>
        <v/>
      </c>
      <c r="R601" s="38">
        <f>IF(M601=1,IF(G601&gt;0,R600+1,0),R600)</f>
        <v>0</v>
      </c>
      <c r="S601" s="38">
        <f>IF(M601=1,IF(G601&lt;0,S600+1,0),S600)</f>
        <v>0</v>
      </c>
      <c r="T601" s="36" t="str">
        <f>IF(M601&lt;&gt;1,"",IF(R600&gt;=3,"前面连赢 3 笔以上","前面连赢 "&amp;R600&amp;" 笔"))</f>
        <v/>
      </c>
      <c r="U601" s="40" t="str">
        <f>IF(AND(M601=1,ISNUMBER(H601)),H601-G601,"")</f>
        <v/>
      </c>
      <c r="V601" s="41" t="e">
        <f>IF(M601=1,O601,NA())</f>
        <v>#N/A</v>
      </c>
      <c r="W601" s="41" t="e">
        <f>IF(M601=1,-Q601,NA())</f>
        <v>#N/A</v>
      </c>
    </row>
    <row r="602">
      <c r="A602" s="17" t="n"/>
      <c r="B602" s="23" t="n"/>
      <c r="C602" s="25" t="n"/>
      <c r="D602" s="25" t="n"/>
      <c r="E602" s="25" t="n"/>
      <c r="F602" s="25" t="n"/>
      <c r="G602" s="35" t="n"/>
      <c r="H602" s="35" t="n"/>
      <c r="I602" s="25" t="n"/>
      <c r="J602" s="25" t="n"/>
      <c r="K602" s="36" t="str">
        <f>IF(ISNUMBER(B602),"周"&amp;CHOOSE(WEEKDAY(B602,2),"一","二","三","四","五","六","日"),"")</f>
        <v/>
      </c>
      <c r="L602" s="37" t="str">
        <f>IF(ISNUMBER(B602),DATE(YEAR(B602),MONTH(B602),1),"")</f>
        <v/>
      </c>
      <c r="M602" s="38">
        <f>IF(AND(ISNUMBER(B602),ISNUMBER(G602)),IF(AND(OR(NOT(ISNUMBER('看板'!$C$4)),B602&gt;='看板'!$C$4),OR(NOT(ISNUMBER('看板'!$E$4)),B602&lt;='看板'!$E$4),OR('看板'!$C$5="",C602='看板'!$C$5),OR('看板'!$E$5="",D602='看板'!$E$5)),1,0),0)</f>
        <v>0</v>
      </c>
      <c r="N602" s="38" t="str">
        <f>IF(M602=1,COUNTIF(M$5:M602,1),"")</f>
        <v/>
      </c>
      <c r="O602" s="39" t="str">
        <f>IF(M602=1,SUMIF(M$5:M602,1,G$5:G602),"")</f>
        <v/>
      </c>
      <c r="P602" s="39" t="str">
        <f>IF(M602=1,MAX(0,MAX(O$5:O602)),"")</f>
        <v/>
      </c>
      <c r="Q602" s="40" t="str">
        <f>IF(M602=1,P602-O602,"")</f>
        <v/>
      </c>
      <c r="R602" s="38">
        <f>IF(M602=1,IF(G602&gt;0,R601+1,0),R601)</f>
        <v>0</v>
      </c>
      <c r="S602" s="38">
        <f>IF(M602=1,IF(G602&lt;0,S601+1,0),S601)</f>
        <v>0</v>
      </c>
      <c r="T602" s="36" t="str">
        <f>IF(M602&lt;&gt;1,"",IF(R601&gt;=3,"前面连赢 3 笔以上","前面连赢 "&amp;R601&amp;" 笔"))</f>
        <v/>
      </c>
      <c r="U602" s="40" t="str">
        <f>IF(AND(M602=1,ISNUMBER(H602)),H602-G602,"")</f>
        <v/>
      </c>
      <c r="V602" s="41" t="e">
        <f>IF(M602=1,O602,NA())</f>
        <v>#N/A</v>
      </c>
      <c r="W602" s="41" t="e">
        <f>IF(M602=1,-Q602,NA())</f>
        <v>#N/A</v>
      </c>
    </row>
    <row r="603">
      <c r="A603" s="17" t="n"/>
      <c r="B603" s="23" t="n"/>
      <c r="C603" s="25" t="n"/>
      <c r="D603" s="25" t="n"/>
      <c r="E603" s="25" t="n"/>
      <c r="F603" s="25" t="n"/>
      <c r="G603" s="35" t="n"/>
      <c r="H603" s="35" t="n"/>
      <c r="I603" s="25" t="n"/>
      <c r="J603" s="25" t="n"/>
      <c r="K603" s="36" t="str">
        <f>IF(ISNUMBER(B603),"周"&amp;CHOOSE(WEEKDAY(B603,2),"一","二","三","四","五","六","日"),"")</f>
        <v/>
      </c>
      <c r="L603" s="37" t="str">
        <f>IF(ISNUMBER(B603),DATE(YEAR(B603),MONTH(B603),1),"")</f>
        <v/>
      </c>
      <c r="M603" s="38">
        <f>IF(AND(ISNUMBER(B603),ISNUMBER(G603)),IF(AND(OR(NOT(ISNUMBER('看板'!$C$4)),B603&gt;='看板'!$C$4),OR(NOT(ISNUMBER('看板'!$E$4)),B603&lt;='看板'!$E$4),OR('看板'!$C$5="",C603='看板'!$C$5),OR('看板'!$E$5="",D603='看板'!$E$5)),1,0),0)</f>
        <v>0</v>
      </c>
      <c r="N603" s="38" t="str">
        <f>IF(M603=1,COUNTIF(M$5:M603,1),"")</f>
        <v/>
      </c>
      <c r="O603" s="39" t="str">
        <f>IF(M603=1,SUMIF(M$5:M603,1,G$5:G603),"")</f>
        <v/>
      </c>
      <c r="P603" s="39" t="str">
        <f>IF(M603=1,MAX(0,MAX(O$5:O603)),"")</f>
        <v/>
      </c>
      <c r="Q603" s="40" t="str">
        <f>IF(M603=1,P603-O603,"")</f>
        <v/>
      </c>
      <c r="R603" s="38">
        <f>IF(M603=1,IF(G603&gt;0,R602+1,0),R602)</f>
        <v>0</v>
      </c>
      <c r="S603" s="38">
        <f>IF(M603=1,IF(G603&lt;0,S602+1,0),S602)</f>
        <v>0</v>
      </c>
      <c r="T603" s="36" t="str">
        <f>IF(M603&lt;&gt;1,"",IF(R602&gt;=3,"前面连赢 3 笔以上","前面连赢 "&amp;R602&amp;" 笔"))</f>
        <v/>
      </c>
      <c r="U603" s="40" t="str">
        <f>IF(AND(M603=1,ISNUMBER(H603)),H603-G603,"")</f>
        <v/>
      </c>
      <c r="V603" s="41" t="e">
        <f>IF(M603=1,O603,NA())</f>
        <v>#N/A</v>
      </c>
      <c r="W603" s="41" t="e">
        <f>IF(M603=1,-Q603,NA())</f>
        <v>#N/A</v>
      </c>
    </row>
    <row r="604">
      <c r="A604" s="17" t="n"/>
      <c r="B604" s="23" t="n"/>
      <c r="C604" s="25" t="n"/>
      <c r="D604" s="25" t="n"/>
      <c r="E604" s="25" t="n"/>
      <c r="F604" s="25" t="n"/>
      <c r="G604" s="35" t="n"/>
      <c r="H604" s="35" t="n"/>
      <c r="I604" s="25" t="n"/>
      <c r="J604" s="25" t="n"/>
      <c r="K604" s="36" t="str">
        <f>IF(ISNUMBER(B604),"周"&amp;CHOOSE(WEEKDAY(B604,2),"一","二","三","四","五","六","日"),"")</f>
        <v/>
      </c>
      <c r="L604" s="37" t="str">
        <f>IF(ISNUMBER(B604),DATE(YEAR(B604),MONTH(B604),1),"")</f>
        <v/>
      </c>
      <c r="M604" s="38">
        <f>IF(AND(ISNUMBER(B604),ISNUMBER(G604)),IF(AND(OR(NOT(ISNUMBER('看板'!$C$4)),B604&gt;='看板'!$C$4),OR(NOT(ISNUMBER('看板'!$E$4)),B604&lt;='看板'!$E$4),OR('看板'!$C$5="",C604='看板'!$C$5),OR('看板'!$E$5="",D604='看板'!$E$5)),1,0),0)</f>
        <v>0</v>
      </c>
      <c r="N604" s="38" t="str">
        <f>IF(M604=1,COUNTIF(M$5:M604,1),"")</f>
        <v/>
      </c>
      <c r="O604" s="39" t="str">
        <f>IF(M604=1,SUMIF(M$5:M604,1,G$5:G604),"")</f>
        <v/>
      </c>
      <c r="P604" s="39" t="str">
        <f>IF(M604=1,MAX(0,MAX(O$5:O604)),"")</f>
        <v/>
      </c>
      <c r="Q604" s="40" t="str">
        <f>IF(M604=1,P604-O604,"")</f>
        <v/>
      </c>
      <c r="R604" s="38">
        <f>IF(M604=1,IF(G604&gt;0,R603+1,0),R603)</f>
        <v>0</v>
      </c>
      <c r="S604" s="38">
        <f>IF(M604=1,IF(G604&lt;0,S603+1,0),S603)</f>
        <v>0</v>
      </c>
      <c r="T604" s="36" t="str">
        <f>IF(M604&lt;&gt;1,"",IF(R603&gt;=3,"前面连赢 3 笔以上","前面连赢 "&amp;R603&amp;" 笔"))</f>
        <v/>
      </c>
      <c r="U604" s="40" t="str">
        <f>IF(AND(M604=1,ISNUMBER(H604)),H604-G604,"")</f>
        <v/>
      </c>
      <c r="V604" s="41" t="e">
        <f>IF(M604=1,O604,NA())</f>
        <v>#N/A</v>
      </c>
      <c r="W604" s="41" t="e">
        <f>IF(M604=1,-Q604,NA())</f>
        <v>#N/A</v>
      </c>
    </row>
    <row r="605">
      <c r="A605" s="17" t="n"/>
      <c r="B605" s="23" t="n"/>
      <c r="C605" s="25" t="n"/>
      <c r="D605" s="25" t="n"/>
      <c r="E605" s="25" t="n"/>
      <c r="F605" s="25" t="n"/>
      <c r="G605" s="35" t="n"/>
      <c r="H605" s="35" t="n"/>
      <c r="I605" s="25" t="n"/>
      <c r="J605" s="25" t="n"/>
      <c r="K605" s="36" t="str">
        <f>IF(ISNUMBER(B605),"周"&amp;CHOOSE(WEEKDAY(B605,2),"一","二","三","四","五","六","日"),"")</f>
        <v/>
      </c>
      <c r="L605" s="37" t="str">
        <f>IF(ISNUMBER(B605),DATE(YEAR(B605),MONTH(B605),1),"")</f>
        <v/>
      </c>
      <c r="M605" s="38">
        <f>IF(AND(ISNUMBER(B605),ISNUMBER(G605)),IF(AND(OR(NOT(ISNUMBER('看板'!$C$4)),B605&gt;='看板'!$C$4),OR(NOT(ISNUMBER('看板'!$E$4)),B605&lt;='看板'!$E$4),OR('看板'!$C$5="",C605='看板'!$C$5),OR('看板'!$E$5="",D605='看板'!$E$5)),1,0),0)</f>
        <v>0</v>
      </c>
      <c r="N605" s="38" t="str">
        <f>IF(M605=1,COUNTIF(M$5:M605,1),"")</f>
        <v/>
      </c>
      <c r="O605" s="39" t="str">
        <f>IF(M605=1,SUMIF(M$5:M605,1,G$5:G605),"")</f>
        <v/>
      </c>
      <c r="P605" s="39" t="str">
        <f>IF(M605=1,MAX(0,MAX(O$5:O605)),"")</f>
        <v/>
      </c>
      <c r="Q605" s="40" t="str">
        <f>IF(M605=1,P605-O605,"")</f>
        <v/>
      </c>
      <c r="R605" s="38">
        <f>IF(M605=1,IF(G605&gt;0,R604+1,0),R604)</f>
        <v>0</v>
      </c>
      <c r="S605" s="38">
        <f>IF(M605=1,IF(G605&lt;0,S604+1,0),S604)</f>
        <v>0</v>
      </c>
      <c r="T605" s="36" t="str">
        <f>IF(M605&lt;&gt;1,"",IF(R604&gt;=3,"前面连赢 3 笔以上","前面连赢 "&amp;R604&amp;" 笔"))</f>
        <v/>
      </c>
      <c r="U605" s="40" t="str">
        <f>IF(AND(M605=1,ISNUMBER(H605)),H605-G605,"")</f>
        <v/>
      </c>
      <c r="V605" s="41" t="e">
        <f>IF(M605=1,O605,NA())</f>
        <v>#N/A</v>
      </c>
      <c r="W605" s="41" t="e">
        <f>IF(M605=1,-Q605,NA())</f>
        <v>#N/A</v>
      </c>
    </row>
    <row r="606">
      <c r="A606" s="17" t="n"/>
      <c r="B606" s="23" t="n"/>
      <c r="C606" s="25" t="n"/>
      <c r="D606" s="25" t="n"/>
      <c r="E606" s="25" t="n"/>
      <c r="F606" s="25" t="n"/>
      <c r="G606" s="35" t="n"/>
      <c r="H606" s="35" t="n"/>
      <c r="I606" s="25" t="n"/>
      <c r="J606" s="25" t="n"/>
      <c r="K606" s="36" t="str">
        <f>IF(ISNUMBER(B606),"周"&amp;CHOOSE(WEEKDAY(B606,2),"一","二","三","四","五","六","日"),"")</f>
        <v/>
      </c>
      <c r="L606" s="37" t="str">
        <f>IF(ISNUMBER(B606),DATE(YEAR(B606),MONTH(B606),1),"")</f>
        <v/>
      </c>
      <c r="M606" s="38">
        <f>IF(AND(ISNUMBER(B606),ISNUMBER(G606)),IF(AND(OR(NOT(ISNUMBER('看板'!$C$4)),B606&gt;='看板'!$C$4),OR(NOT(ISNUMBER('看板'!$E$4)),B606&lt;='看板'!$E$4),OR('看板'!$C$5="",C606='看板'!$C$5),OR('看板'!$E$5="",D606='看板'!$E$5)),1,0),0)</f>
        <v>0</v>
      </c>
      <c r="N606" s="38" t="str">
        <f>IF(M606=1,COUNTIF(M$5:M606,1),"")</f>
        <v/>
      </c>
      <c r="O606" s="39" t="str">
        <f>IF(M606=1,SUMIF(M$5:M606,1,G$5:G606),"")</f>
        <v/>
      </c>
      <c r="P606" s="39" t="str">
        <f>IF(M606=1,MAX(0,MAX(O$5:O606)),"")</f>
        <v/>
      </c>
      <c r="Q606" s="40" t="str">
        <f>IF(M606=1,P606-O606,"")</f>
        <v/>
      </c>
      <c r="R606" s="38">
        <f>IF(M606=1,IF(G606&gt;0,R605+1,0),R605)</f>
        <v>0</v>
      </c>
      <c r="S606" s="38">
        <f>IF(M606=1,IF(G606&lt;0,S605+1,0),S605)</f>
        <v>0</v>
      </c>
      <c r="T606" s="36" t="str">
        <f>IF(M606&lt;&gt;1,"",IF(R605&gt;=3,"前面连赢 3 笔以上","前面连赢 "&amp;R605&amp;" 笔"))</f>
        <v/>
      </c>
      <c r="U606" s="40" t="str">
        <f>IF(AND(M606=1,ISNUMBER(H606)),H606-G606,"")</f>
        <v/>
      </c>
      <c r="V606" s="41" t="e">
        <f>IF(M606=1,O606,NA())</f>
        <v>#N/A</v>
      </c>
      <c r="W606" s="41" t="e">
        <f>IF(M606=1,-Q606,NA())</f>
        <v>#N/A</v>
      </c>
    </row>
    <row r="607">
      <c r="A607" s="17" t="n"/>
      <c r="B607" s="23" t="n"/>
      <c r="C607" s="25" t="n"/>
      <c r="D607" s="25" t="n"/>
      <c r="E607" s="25" t="n"/>
      <c r="F607" s="25" t="n"/>
      <c r="G607" s="35" t="n"/>
      <c r="H607" s="35" t="n"/>
      <c r="I607" s="25" t="n"/>
      <c r="J607" s="25" t="n"/>
      <c r="K607" s="36" t="str">
        <f>IF(ISNUMBER(B607),"周"&amp;CHOOSE(WEEKDAY(B607,2),"一","二","三","四","五","六","日"),"")</f>
        <v/>
      </c>
      <c r="L607" s="37" t="str">
        <f>IF(ISNUMBER(B607),DATE(YEAR(B607),MONTH(B607),1),"")</f>
        <v/>
      </c>
      <c r="M607" s="38">
        <f>IF(AND(ISNUMBER(B607),ISNUMBER(G607)),IF(AND(OR(NOT(ISNUMBER('看板'!$C$4)),B607&gt;='看板'!$C$4),OR(NOT(ISNUMBER('看板'!$E$4)),B607&lt;='看板'!$E$4),OR('看板'!$C$5="",C607='看板'!$C$5),OR('看板'!$E$5="",D607='看板'!$E$5)),1,0),0)</f>
        <v>0</v>
      </c>
      <c r="N607" s="38" t="str">
        <f>IF(M607=1,COUNTIF(M$5:M607,1),"")</f>
        <v/>
      </c>
      <c r="O607" s="39" t="str">
        <f>IF(M607=1,SUMIF(M$5:M607,1,G$5:G607),"")</f>
        <v/>
      </c>
      <c r="P607" s="39" t="str">
        <f>IF(M607=1,MAX(0,MAX(O$5:O607)),"")</f>
        <v/>
      </c>
      <c r="Q607" s="40" t="str">
        <f>IF(M607=1,P607-O607,"")</f>
        <v/>
      </c>
      <c r="R607" s="38">
        <f>IF(M607=1,IF(G607&gt;0,R606+1,0),R606)</f>
        <v>0</v>
      </c>
      <c r="S607" s="38">
        <f>IF(M607=1,IF(G607&lt;0,S606+1,0),S606)</f>
        <v>0</v>
      </c>
      <c r="T607" s="36" t="str">
        <f>IF(M607&lt;&gt;1,"",IF(R606&gt;=3,"前面连赢 3 笔以上","前面连赢 "&amp;R606&amp;" 笔"))</f>
        <v/>
      </c>
      <c r="U607" s="40" t="str">
        <f>IF(AND(M607=1,ISNUMBER(H607)),H607-G607,"")</f>
        <v/>
      </c>
      <c r="V607" s="41" t="e">
        <f>IF(M607=1,O607,NA())</f>
        <v>#N/A</v>
      </c>
      <c r="W607" s="41" t="e">
        <f>IF(M607=1,-Q607,NA())</f>
        <v>#N/A</v>
      </c>
    </row>
    <row r="608">
      <c r="A608" s="17" t="n"/>
      <c r="B608" s="23" t="n"/>
      <c r="C608" s="25" t="n"/>
      <c r="D608" s="25" t="n"/>
      <c r="E608" s="25" t="n"/>
      <c r="F608" s="25" t="n"/>
      <c r="G608" s="35" t="n"/>
      <c r="H608" s="35" t="n"/>
      <c r="I608" s="25" t="n"/>
      <c r="J608" s="25" t="n"/>
      <c r="K608" s="36" t="str">
        <f>IF(ISNUMBER(B608),"周"&amp;CHOOSE(WEEKDAY(B608,2),"一","二","三","四","五","六","日"),"")</f>
        <v/>
      </c>
      <c r="L608" s="37" t="str">
        <f>IF(ISNUMBER(B608),DATE(YEAR(B608),MONTH(B608),1),"")</f>
        <v/>
      </c>
      <c r="M608" s="38">
        <f>IF(AND(ISNUMBER(B608),ISNUMBER(G608)),IF(AND(OR(NOT(ISNUMBER('看板'!$C$4)),B608&gt;='看板'!$C$4),OR(NOT(ISNUMBER('看板'!$E$4)),B608&lt;='看板'!$E$4),OR('看板'!$C$5="",C608='看板'!$C$5),OR('看板'!$E$5="",D608='看板'!$E$5)),1,0),0)</f>
        <v>0</v>
      </c>
      <c r="N608" s="38" t="str">
        <f>IF(M608=1,COUNTIF(M$5:M608,1),"")</f>
        <v/>
      </c>
      <c r="O608" s="39" t="str">
        <f>IF(M608=1,SUMIF(M$5:M608,1,G$5:G608),"")</f>
        <v/>
      </c>
      <c r="P608" s="39" t="str">
        <f>IF(M608=1,MAX(0,MAX(O$5:O608)),"")</f>
        <v/>
      </c>
      <c r="Q608" s="40" t="str">
        <f>IF(M608=1,P608-O608,"")</f>
        <v/>
      </c>
      <c r="R608" s="38">
        <f>IF(M608=1,IF(G608&gt;0,R607+1,0),R607)</f>
        <v>0</v>
      </c>
      <c r="S608" s="38">
        <f>IF(M608=1,IF(G608&lt;0,S607+1,0),S607)</f>
        <v>0</v>
      </c>
      <c r="T608" s="36" t="str">
        <f>IF(M608&lt;&gt;1,"",IF(R607&gt;=3,"前面连赢 3 笔以上","前面连赢 "&amp;R607&amp;" 笔"))</f>
        <v/>
      </c>
      <c r="U608" s="40" t="str">
        <f>IF(AND(M608=1,ISNUMBER(H608)),H608-G608,"")</f>
        <v/>
      </c>
      <c r="V608" s="41" t="e">
        <f>IF(M608=1,O608,NA())</f>
        <v>#N/A</v>
      </c>
      <c r="W608" s="41" t="e">
        <f>IF(M608=1,-Q608,NA())</f>
        <v>#N/A</v>
      </c>
    </row>
    <row r="609">
      <c r="A609" s="17" t="n"/>
      <c r="B609" s="23" t="n"/>
      <c r="C609" s="25" t="n"/>
      <c r="D609" s="25" t="n"/>
      <c r="E609" s="25" t="n"/>
      <c r="F609" s="25" t="n"/>
      <c r="G609" s="35" t="n"/>
      <c r="H609" s="35" t="n"/>
      <c r="I609" s="25" t="n"/>
      <c r="J609" s="25" t="n"/>
      <c r="K609" s="36" t="str">
        <f>IF(ISNUMBER(B609),"周"&amp;CHOOSE(WEEKDAY(B609,2),"一","二","三","四","五","六","日"),"")</f>
        <v/>
      </c>
      <c r="L609" s="37" t="str">
        <f>IF(ISNUMBER(B609),DATE(YEAR(B609),MONTH(B609),1),"")</f>
        <v/>
      </c>
      <c r="M609" s="38">
        <f>IF(AND(ISNUMBER(B609),ISNUMBER(G609)),IF(AND(OR(NOT(ISNUMBER('看板'!$C$4)),B609&gt;='看板'!$C$4),OR(NOT(ISNUMBER('看板'!$E$4)),B609&lt;='看板'!$E$4),OR('看板'!$C$5="",C609='看板'!$C$5),OR('看板'!$E$5="",D609='看板'!$E$5)),1,0),0)</f>
        <v>0</v>
      </c>
      <c r="N609" s="38" t="str">
        <f>IF(M609=1,COUNTIF(M$5:M609,1),"")</f>
        <v/>
      </c>
      <c r="O609" s="39" t="str">
        <f>IF(M609=1,SUMIF(M$5:M609,1,G$5:G609),"")</f>
        <v/>
      </c>
      <c r="P609" s="39" t="str">
        <f>IF(M609=1,MAX(0,MAX(O$5:O609)),"")</f>
        <v/>
      </c>
      <c r="Q609" s="40" t="str">
        <f>IF(M609=1,P609-O609,"")</f>
        <v/>
      </c>
      <c r="R609" s="38">
        <f>IF(M609=1,IF(G609&gt;0,R608+1,0),R608)</f>
        <v>0</v>
      </c>
      <c r="S609" s="38">
        <f>IF(M609=1,IF(G609&lt;0,S608+1,0),S608)</f>
        <v>0</v>
      </c>
      <c r="T609" s="36" t="str">
        <f>IF(M609&lt;&gt;1,"",IF(R608&gt;=3,"前面连赢 3 笔以上","前面连赢 "&amp;R608&amp;" 笔"))</f>
        <v/>
      </c>
      <c r="U609" s="40" t="str">
        <f>IF(AND(M609=1,ISNUMBER(H609)),H609-G609,"")</f>
        <v/>
      </c>
      <c r="V609" s="41" t="e">
        <f>IF(M609=1,O609,NA())</f>
        <v>#N/A</v>
      </c>
      <c r="W609" s="41" t="e">
        <f>IF(M609=1,-Q609,NA())</f>
        <v>#N/A</v>
      </c>
    </row>
    <row r="610">
      <c r="A610" s="17" t="n"/>
      <c r="B610" s="23" t="n"/>
      <c r="C610" s="25" t="n"/>
      <c r="D610" s="25" t="n"/>
      <c r="E610" s="25" t="n"/>
      <c r="F610" s="25" t="n"/>
      <c r="G610" s="35" t="n"/>
      <c r="H610" s="35" t="n"/>
      <c r="I610" s="25" t="n"/>
      <c r="J610" s="25" t="n"/>
      <c r="K610" s="36" t="str">
        <f>IF(ISNUMBER(B610),"周"&amp;CHOOSE(WEEKDAY(B610,2),"一","二","三","四","五","六","日"),"")</f>
        <v/>
      </c>
      <c r="L610" s="37" t="str">
        <f>IF(ISNUMBER(B610),DATE(YEAR(B610),MONTH(B610),1),"")</f>
        <v/>
      </c>
      <c r="M610" s="38">
        <f>IF(AND(ISNUMBER(B610),ISNUMBER(G610)),IF(AND(OR(NOT(ISNUMBER('看板'!$C$4)),B610&gt;='看板'!$C$4),OR(NOT(ISNUMBER('看板'!$E$4)),B610&lt;='看板'!$E$4),OR('看板'!$C$5="",C610='看板'!$C$5),OR('看板'!$E$5="",D610='看板'!$E$5)),1,0),0)</f>
        <v>0</v>
      </c>
      <c r="N610" s="38" t="str">
        <f>IF(M610=1,COUNTIF(M$5:M610,1),"")</f>
        <v/>
      </c>
      <c r="O610" s="39" t="str">
        <f>IF(M610=1,SUMIF(M$5:M610,1,G$5:G610),"")</f>
        <v/>
      </c>
      <c r="P610" s="39" t="str">
        <f>IF(M610=1,MAX(0,MAX(O$5:O610)),"")</f>
        <v/>
      </c>
      <c r="Q610" s="40" t="str">
        <f>IF(M610=1,P610-O610,"")</f>
        <v/>
      </c>
      <c r="R610" s="38">
        <f>IF(M610=1,IF(G610&gt;0,R609+1,0),R609)</f>
        <v>0</v>
      </c>
      <c r="S610" s="38">
        <f>IF(M610=1,IF(G610&lt;0,S609+1,0),S609)</f>
        <v>0</v>
      </c>
      <c r="T610" s="36" t="str">
        <f>IF(M610&lt;&gt;1,"",IF(R609&gt;=3,"前面连赢 3 笔以上","前面连赢 "&amp;R609&amp;" 笔"))</f>
        <v/>
      </c>
      <c r="U610" s="40" t="str">
        <f>IF(AND(M610=1,ISNUMBER(H610)),H610-G610,"")</f>
        <v/>
      </c>
      <c r="V610" s="41" t="e">
        <f>IF(M610=1,O610,NA())</f>
        <v>#N/A</v>
      </c>
      <c r="W610" s="41" t="e">
        <f>IF(M610=1,-Q610,NA())</f>
        <v>#N/A</v>
      </c>
    </row>
    <row r="611">
      <c r="A611" s="17" t="n"/>
      <c r="B611" s="23" t="n"/>
      <c r="C611" s="25" t="n"/>
      <c r="D611" s="25" t="n"/>
      <c r="E611" s="25" t="n"/>
      <c r="F611" s="25" t="n"/>
      <c r="G611" s="35" t="n"/>
      <c r="H611" s="35" t="n"/>
      <c r="I611" s="25" t="n"/>
      <c r="J611" s="25" t="n"/>
      <c r="K611" s="36" t="str">
        <f>IF(ISNUMBER(B611),"周"&amp;CHOOSE(WEEKDAY(B611,2),"一","二","三","四","五","六","日"),"")</f>
        <v/>
      </c>
      <c r="L611" s="37" t="str">
        <f>IF(ISNUMBER(B611),DATE(YEAR(B611),MONTH(B611),1),"")</f>
        <v/>
      </c>
      <c r="M611" s="38">
        <f>IF(AND(ISNUMBER(B611),ISNUMBER(G611)),IF(AND(OR(NOT(ISNUMBER('看板'!$C$4)),B611&gt;='看板'!$C$4),OR(NOT(ISNUMBER('看板'!$E$4)),B611&lt;='看板'!$E$4),OR('看板'!$C$5="",C611='看板'!$C$5),OR('看板'!$E$5="",D611='看板'!$E$5)),1,0),0)</f>
        <v>0</v>
      </c>
      <c r="N611" s="38" t="str">
        <f>IF(M611=1,COUNTIF(M$5:M611,1),"")</f>
        <v/>
      </c>
      <c r="O611" s="39" t="str">
        <f>IF(M611=1,SUMIF(M$5:M611,1,G$5:G611),"")</f>
        <v/>
      </c>
      <c r="P611" s="39" t="str">
        <f>IF(M611=1,MAX(0,MAX(O$5:O611)),"")</f>
        <v/>
      </c>
      <c r="Q611" s="40" t="str">
        <f>IF(M611=1,P611-O611,"")</f>
        <v/>
      </c>
      <c r="R611" s="38">
        <f>IF(M611=1,IF(G611&gt;0,R610+1,0),R610)</f>
        <v>0</v>
      </c>
      <c r="S611" s="38">
        <f>IF(M611=1,IF(G611&lt;0,S610+1,0),S610)</f>
        <v>0</v>
      </c>
      <c r="T611" s="36" t="str">
        <f>IF(M611&lt;&gt;1,"",IF(R610&gt;=3,"前面连赢 3 笔以上","前面连赢 "&amp;R610&amp;" 笔"))</f>
        <v/>
      </c>
      <c r="U611" s="40" t="str">
        <f>IF(AND(M611=1,ISNUMBER(H611)),H611-G611,"")</f>
        <v/>
      </c>
      <c r="V611" s="41" t="e">
        <f>IF(M611=1,O611,NA())</f>
        <v>#N/A</v>
      </c>
      <c r="W611" s="41" t="e">
        <f>IF(M611=1,-Q611,NA())</f>
        <v>#N/A</v>
      </c>
    </row>
    <row r="612">
      <c r="A612" s="17" t="n"/>
      <c r="B612" s="23" t="n"/>
      <c r="C612" s="25" t="n"/>
      <c r="D612" s="25" t="n"/>
      <c r="E612" s="25" t="n"/>
      <c r="F612" s="25" t="n"/>
      <c r="G612" s="35" t="n"/>
      <c r="H612" s="35" t="n"/>
      <c r="I612" s="25" t="n"/>
      <c r="J612" s="25" t="n"/>
      <c r="K612" s="36" t="str">
        <f>IF(ISNUMBER(B612),"周"&amp;CHOOSE(WEEKDAY(B612,2),"一","二","三","四","五","六","日"),"")</f>
        <v/>
      </c>
      <c r="L612" s="37" t="str">
        <f>IF(ISNUMBER(B612),DATE(YEAR(B612),MONTH(B612),1),"")</f>
        <v/>
      </c>
      <c r="M612" s="38">
        <f>IF(AND(ISNUMBER(B612),ISNUMBER(G612)),IF(AND(OR(NOT(ISNUMBER('看板'!$C$4)),B612&gt;='看板'!$C$4),OR(NOT(ISNUMBER('看板'!$E$4)),B612&lt;='看板'!$E$4),OR('看板'!$C$5="",C612='看板'!$C$5),OR('看板'!$E$5="",D612='看板'!$E$5)),1,0),0)</f>
        <v>0</v>
      </c>
      <c r="N612" s="38" t="str">
        <f>IF(M612=1,COUNTIF(M$5:M612,1),"")</f>
        <v/>
      </c>
      <c r="O612" s="39" t="str">
        <f>IF(M612=1,SUMIF(M$5:M612,1,G$5:G612),"")</f>
        <v/>
      </c>
      <c r="P612" s="39" t="str">
        <f>IF(M612=1,MAX(0,MAX(O$5:O612)),"")</f>
        <v/>
      </c>
      <c r="Q612" s="40" t="str">
        <f>IF(M612=1,P612-O612,"")</f>
        <v/>
      </c>
      <c r="R612" s="38">
        <f>IF(M612=1,IF(G612&gt;0,R611+1,0),R611)</f>
        <v>0</v>
      </c>
      <c r="S612" s="38">
        <f>IF(M612=1,IF(G612&lt;0,S611+1,0),S611)</f>
        <v>0</v>
      </c>
      <c r="T612" s="36" t="str">
        <f>IF(M612&lt;&gt;1,"",IF(R611&gt;=3,"前面连赢 3 笔以上","前面连赢 "&amp;R611&amp;" 笔"))</f>
        <v/>
      </c>
      <c r="U612" s="40" t="str">
        <f>IF(AND(M612=1,ISNUMBER(H612)),H612-G612,"")</f>
        <v/>
      </c>
      <c r="V612" s="41" t="e">
        <f>IF(M612=1,O612,NA())</f>
        <v>#N/A</v>
      </c>
      <c r="W612" s="41" t="e">
        <f>IF(M612=1,-Q612,NA())</f>
        <v>#N/A</v>
      </c>
    </row>
    <row r="613">
      <c r="A613" s="17" t="n"/>
      <c r="B613" s="23" t="n"/>
      <c r="C613" s="25" t="n"/>
      <c r="D613" s="25" t="n"/>
      <c r="E613" s="25" t="n"/>
      <c r="F613" s="25" t="n"/>
      <c r="G613" s="35" t="n"/>
      <c r="H613" s="35" t="n"/>
      <c r="I613" s="25" t="n"/>
      <c r="J613" s="25" t="n"/>
      <c r="K613" s="36" t="str">
        <f>IF(ISNUMBER(B613),"周"&amp;CHOOSE(WEEKDAY(B613,2),"一","二","三","四","五","六","日"),"")</f>
        <v/>
      </c>
      <c r="L613" s="37" t="str">
        <f>IF(ISNUMBER(B613),DATE(YEAR(B613),MONTH(B613),1),"")</f>
        <v/>
      </c>
      <c r="M613" s="38">
        <f>IF(AND(ISNUMBER(B613),ISNUMBER(G613)),IF(AND(OR(NOT(ISNUMBER('看板'!$C$4)),B613&gt;='看板'!$C$4),OR(NOT(ISNUMBER('看板'!$E$4)),B613&lt;='看板'!$E$4),OR('看板'!$C$5="",C613='看板'!$C$5),OR('看板'!$E$5="",D613='看板'!$E$5)),1,0),0)</f>
        <v>0</v>
      </c>
      <c r="N613" s="38" t="str">
        <f>IF(M613=1,COUNTIF(M$5:M613,1),"")</f>
        <v/>
      </c>
      <c r="O613" s="39" t="str">
        <f>IF(M613=1,SUMIF(M$5:M613,1,G$5:G613),"")</f>
        <v/>
      </c>
      <c r="P613" s="39" t="str">
        <f>IF(M613=1,MAX(0,MAX(O$5:O613)),"")</f>
        <v/>
      </c>
      <c r="Q613" s="40" t="str">
        <f>IF(M613=1,P613-O613,"")</f>
        <v/>
      </c>
      <c r="R613" s="38">
        <f>IF(M613=1,IF(G613&gt;0,R612+1,0),R612)</f>
        <v>0</v>
      </c>
      <c r="S613" s="38">
        <f>IF(M613=1,IF(G613&lt;0,S612+1,0),S612)</f>
        <v>0</v>
      </c>
      <c r="T613" s="36" t="str">
        <f>IF(M613&lt;&gt;1,"",IF(R612&gt;=3,"前面连赢 3 笔以上","前面连赢 "&amp;R612&amp;" 笔"))</f>
        <v/>
      </c>
      <c r="U613" s="40" t="str">
        <f>IF(AND(M613=1,ISNUMBER(H613)),H613-G613,"")</f>
        <v/>
      </c>
      <c r="V613" s="41" t="e">
        <f>IF(M613=1,O613,NA())</f>
        <v>#N/A</v>
      </c>
      <c r="W613" s="41" t="e">
        <f>IF(M613=1,-Q613,NA())</f>
        <v>#N/A</v>
      </c>
    </row>
    <row r="614">
      <c r="A614" s="17" t="n"/>
      <c r="B614" s="23" t="n"/>
      <c r="C614" s="25" t="n"/>
      <c r="D614" s="25" t="n"/>
      <c r="E614" s="25" t="n"/>
      <c r="F614" s="25" t="n"/>
      <c r="G614" s="35" t="n"/>
      <c r="H614" s="35" t="n"/>
      <c r="I614" s="25" t="n"/>
      <c r="J614" s="25" t="n"/>
      <c r="K614" s="36" t="str">
        <f>IF(ISNUMBER(B614),"周"&amp;CHOOSE(WEEKDAY(B614,2),"一","二","三","四","五","六","日"),"")</f>
        <v/>
      </c>
      <c r="L614" s="37" t="str">
        <f>IF(ISNUMBER(B614),DATE(YEAR(B614),MONTH(B614),1),"")</f>
        <v/>
      </c>
      <c r="M614" s="38">
        <f>IF(AND(ISNUMBER(B614),ISNUMBER(G614)),IF(AND(OR(NOT(ISNUMBER('看板'!$C$4)),B614&gt;='看板'!$C$4),OR(NOT(ISNUMBER('看板'!$E$4)),B614&lt;='看板'!$E$4),OR('看板'!$C$5="",C614='看板'!$C$5),OR('看板'!$E$5="",D614='看板'!$E$5)),1,0),0)</f>
        <v>0</v>
      </c>
      <c r="N614" s="38" t="str">
        <f>IF(M614=1,COUNTIF(M$5:M614,1),"")</f>
        <v/>
      </c>
      <c r="O614" s="39" t="str">
        <f>IF(M614=1,SUMIF(M$5:M614,1,G$5:G614),"")</f>
        <v/>
      </c>
      <c r="P614" s="39" t="str">
        <f>IF(M614=1,MAX(0,MAX(O$5:O614)),"")</f>
        <v/>
      </c>
      <c r="Q614" s="40" t="str">
        <f>IF(M614=1,P614-O614,"")</f>
        <v/>
      </c>
      <c r="R614" s="38">
        <f>IF(M614=1,IF(G614&gt;0,R613+1,0),R613)</f>
        <v>0</v>
      </c>
      <c r="S614" s="38">
        <f>IF(M614=1,IF(G614&lt;0,S613+1,0),S613)</f>
        <v>0</v>
      </c>
      <c r="T614" s="36" t="str">
        <f>IF(M614&lt;&gt;1,"",IF(R613&gt;=3,"前面连赢 3 笔以上","前面连赢 "&amp;R613&amp;" 笔"))</f>
        <v/>
      </c>
      <c r="U614" s="40" t="str">
        <f>IF(AND(M614=1,ISNUMBER(H614)),H614-G614,"")</f>
        <v/>
      </c>
      <c r="V614" s="41" t="e">
        <f>IF(M614=1,O614,NA())</f>
        <v>#N/A</v>
      </c>
      <c r="W614" s="41" t="e">
        <f>IF(M614=1,-Q614,NA())</f>
        <v>#N/A</v>
      </c>
    </row>
    <row r="615">
      <c r="A615" s="17" t="n"/>
      <c r="B615" s="23" t="n"/>
      <c r="C615" s="25" t="n"/>
      <c r="D615" s="25" t="n"/>
      <c r="E615" s="25" t="n"/>
      <c r="F615" s="25" t="n"/>
      <c r="G615" s="35" t="n"/>
      <c r="H615" s="35" t="n"/>
      <c r="I615" s="25" t="n"/>
      <c r="J615" s="25" t="n"/>
      <c r="K615" s="36" t="str">
        <f>IF(ISNUMBER(B615),"周"&amp;CHOOSE(WEEKDAY(B615,2),"一","二","三","四","五","六","日"),"")</f>
        <v/>
      </c>
      <c r="L615" s="37" t="str">
        <f>IF(ISNUMBER(B615),DATE(YEAR(B615),MONTH(B615),1),"")</f>
        <v/>
      </c>
      <c r="M615" s="38">
        <f>IF(AND(ISNUMBER(B615),ISNUMBER(G615)),IF(AND(OR(NOT(ISNUMBER('看板'!$C$4)),B615&gt;='看板'!$C$4),OR(NOT(ISNUMBER('看板'!$E$4)),B615&lt;='看板'!$E$4),OR('看板'!$C$5="",C615='看板'!$C$5),OR('看板'!$E$5="",D615='看板'!$E$5)),1,0),0)</f>
        <v>0</v>
      </c>
      <c r="N615" s="38" t="str">
        <f>IF(M615=1,COUNTIF(M$5:M615,1),"")</f>
        <v/>
      </c>
      <c r="O615" s="39" t="str">
        <f>IF(M615=1,SUMIF(M$5:M615,1,G$5:G615),"")</f>
        <v/>
      </c>
      <c r="P615" s="39" t="str">
        <f>IF(M615=1,MAX(0,MAX(O$5:O615)),"")</f>
        <v/>
      </c>
      <c r="Q615" s="40" t="str">
        <f>IF(M615=1,P615-O615,"")</f>
        <v/>
      </c>
      <c r="R615" s="38">
        <f>IF(M615=1,IF(G615&gt;0,R614+1,0),R614)</f>
        <v>0</v>
      </c>
      <c r="S615" s="38">
        <f>IF(M615=1,IF(G615&lt;0,S614+1,0),S614)</f>
        <v>0</v>
      </c>
      <c r="T615" s="36" t="str">
        <f>IF(M615&lt;&gt;1,"",IF(R614&gt;=3,"前面连赢 3 笔以上","前面连赢 "&amp;R614&amp;" 笔"))</f>
        <v/>
      </c>
      <c r="U615" s="40" t="str">
        <f>IF(AND(M615=1,ISNUMBER(H615)),H615-G615,"")</f>
        <v/>
      </c>
      <c r="V615" s="41" t="e">
        <f>IF(M615=1,O615,NA())</f>
        <v>#N/A</v>
      </c>
      <c r="W615" s="41" t="e">
        <f>IF(M615=1,-Q615,NA())</f>
        <v>#N/A</v>
      </c>
    </row>
    <row r="616">
      <c r="A616" s="17" t="n"/>
      <c r="B616" s="23" t="n"/>
      <c r="C616" s="25" t="n"/>
      <c r="D616" s="25" t="n"/>
      <c r="E616" s="25" t="n"/>
      <c r="F616" s="25" t="n"/>
      <c r="G616" s="35" t="n"/>
      <c r="H616" s="35" t="n"/>
      <c r="I616" s="25" t="n"/>
      <c r="J616" s="25" t="n"/>
      <c r="K616" s="36" t="str">
        <f>IF(ISNUMBER(B616),"周"&amp;CHOOSE(WEEKDAY(B616,2),"一","二","三","四","五","六","日"),"")</f>
        <v/>
      </c>
      <c r="L616" s="37" t="str">
        <f>IF(ISNUMBER(B616),DATE(YEAR(B616),MONTH(B616),1),"")</f>
        <v/>
      </c>
      <c r="M616" s="38">
        <f>IF(AND(ISNUMBER(B616),ISNUMBER(G616)),IF(AND(OR(NOT(ISNUMBER('看板'!$C$4)),B616&gt;='看板'!$C$4),OR(NOT(ISNUMBER('看板'!$E$4)),B616&lt;='看板'!$E$4),OR('看板'!$C$5="",C616='看板'!$C$5),OR('看板'!$E$5="",D616='看板'!$E$5)),1,0),0)</f>
        <v>0</v>
      </c>
      <c r="N616" s="38" t="str">
        <f>IF(M616=1,COUNTIF(M$5:M616,1),"")</f>
        <v/>
      </c>
      <c r="O616" s="39" t="str">
        <f>IF(M616=1,SUMIF(M$5:M616,1,G$5:G616),"")</f>
        <v/>
      </c>
      <c r="P616" s="39" t="str">
        <f>IF(M616=1,MAX(0,MAX(O$5:O616)),"")</f>
        <v/>
      </c>
      <c r="Q616" s="40" t="str">
        <f>IF(M616=1,P616-O616,"")</f>
        <v/>
      </c>
      <c r="R616" s="38">
        <f>IF(M616=1,IF(G616&gt;0,R615+1,0),R615)</f>
        <v>0</v>
      </c>
      <c r="S616" s="38">
        <f>IF(M616=1,IF(G616&lt;0,S615+1,0),S615)</f>
        <v>0</v>
      </c>
      <c r="T616" s="36" t="str">
        <f>IF(M616&lt;&gt;1,"",IF(R615&gt;=3,"前面连赢 3 笔以上","前面连赢 "&amp;R615&amp;" 笔"))</f>
        <v/>
      </c>
      <c r="U616" s="40" t="str">
        <f>IF(AND(M616=1,ISNUMBER(H616)),H616-G616,"")</f>
        <v/>
      </c>
      <c r="V616" s="41" t="e">
        <f>IF(M616=1,O616,NA())</f>
        <v>#N/A</v>
      </c>
      <c r="W616" s="41" t="e">
        <f>IF(M616=1,-Q616,NA())</f>
        <v>#N/A</v>
      </c>
    </row>
    <row r="617">
      <c r="A617" s="17" t="n"/>
      <c r="B617" s="23" t="n"/>
      <c r="C617" s="25" t="n"/>
      <c r="D617" s="25" t="n"/>
      <c r="E617" s="25" t="n"/>
      <c r="F617" s="25" t="n"/>
      <c r="G617" s="35" t="n"/>
      <c r="H617" s="35" t="n"/>
      <c r="I617" s="25" t="n"/>
      <c r="J617" s="25" t="n"/>
      <c r="K617" s="36" t="str">
        <f>IF(ISNUMBER(B617),"周"&amp;CHOOSE(WEEKDAY(B617,2),"一","二","三","四","五","六","日"),"")</f>
        <v/>
      </c>
      <c r="L617" s="37" t="str">
        <f>IF(ISNUMBER(B617),DATE(YEAR(B617),MONTH(B617),1),"")</f>
        <v/>
      </c>
      <c r="M617" s="38">
        <f>IF(AND(ISNUMBER(B617),ISNUMBER(G617)),IF(AND(OR(NOT(ISNUMBER('看板'!$C$4)),B617&gt;='看板'!$C$4),OR(NOT(ISNUMBER('看板'!$E$4)),B617&lt;='看板'!$E$4),OR('看板'!$C$5="",C617='看板'!$C$5),OR('看板'!$E$5="",D617='看板'!$E$5)),1,0),0)</f>
        <v>0</v>
      </c>
      <c r="N617" s="38" t="str">
        <f>IF(M617=1,COUNTIF(M$5:M617,1),"")</f>
        <v/>
      </c>
      <c r="O617" s="39" t="str">
        <f>IF(M617=1,SUMIF(M$5:M617,1,G$5:G617),"")</f>
        <v/>
      </c>
      <c r="P617" s="39" t="str">
        <f>IF(M617=1,MAX(0,MAX(O$5:O617)),"")</f>
        <v/>
      </c>
      <c r="Q617" s="40" t="str">
        <f>IF(M617=1,P617-O617,"")</f>
        <v/>
      </c>
      <c r="R617" s="38">
        <f>IF(M617=1,IF(G617&gt;0,R616+1,0),R616)</f>
        <v>0</v>
      </c>
      <c r="S617" s="38">
        <f>IF(M617=1,IF(G617&lt;0,S616+1,0),S616)</f>
        <v>0</v>
      </c>
      <c r="T617" s="36" t="str">
        <f>IF(M617&lt;&gt;1,"",IF(R616&gt;=3,"前面连赢 3 笔以上","前面连赢 "&amp;R616&amp;" 笔"))</f>
        <v/>
      </c>
      <c r="U617" s="40" t="str">
        <f>IF(AND(M617=1,ISNUMBER(H617)),H617-G617,"")</f>
        <v/>
      </c>
      <c r="V617" s="41" t="e">
        <f>IF(M617=1,O617,NA())</f>
        <v>#N/A</v>
      </c>
      <c r="W617" s="41" t="e">
        <f>IF(M617=1,-Q617,NA())</f>
        <v>#N/A</v>
      </c>
    </row>
    <row r="618">
      <c r="A618" s="17" t="n"/>
      <c r="B618" s="23" t="n"/>
      <c r="C618" s="25" t="n"/>
      <c r="D618" s="25" t="n"/>
      <c r="E618" s="25" t="n"/>
      <c r="F618" s="25" t="n"/>
      <c r="G618" s="35" t="n"/>
      <c r="H618" s="35" t="n"/>
      <c r="I618" s="25" t="n"/>
      <c r="J618" s="25" t="n"/>
      <c r="K618" s="36" t="str">
        <f>IF(ISNUMBER(B618),"周"&amp;CHOOSE(WEEKDAY(B618,2),"一","二","三","四","五","六","日"),"")</f>
        <v/>
      </c>
      <c r="L618" s="37" t="str">
        <f>IF(ISNUMBER(B618),DATE(YEAR(B618),MONTH(B618),1),"")</f>
        <v/>
      </c>
      <c r="M618" s="38">
        <f>IF(AND(ISNUMBER(B618),ISNUMBER(G618)),IF(AND(OR(NOT(ISNUMBER('看板'!$C$4)),B618&gt;='看板'!$C$4),OR(NOT(ISNUMBER('看板'!$E$4)),B618&lt;='看板'!$E$4),OR('看板'!$C$5="",C618='看板'!$C$5),OR('看板'!$E$5="",D618='看板'!$E$5)),1,0),0)</f>
        <v>0</v>
      </c>
      <c r="N618" s="38" t="str">
        <f>IF(M618=1,COUNTIF(M$5:M618,1),"")</f>
        <v/>
      </c>
      <c r="O618" s="39" t="str">
        <f>IF(M618=1,SUMIF(M$5:M618,1,G$5:G618),"")</f>
        <v/>
      </c>
      <c r="P618" s="39" t="str">
        <f>IF(M618=1,MAX(0,MAX(O$5:O618)),"")</f>
        <v/>
      </c>
      <c r="Q618" s="40" t="str">
        <f>IF(M618=1,P618-O618,"")</f>
        <v/>
      </c>
      <c r="R618" s="38">
        <f>IF(M618=1,IF(G618&gt;0,R617+1,0),R617)</f>
        <v>0</v>
      </c>
      <c r="S618" s="38">
        <f>IF(M618=1,IF(G618&lt;0,S617+1,0),S617)</f>
        <v>0</v>
      </c>
      <c r="T618" s="36" t="str">
        <f>IF(M618&lt;&gt;1,"",IF(R617&gt;=3,"前面连赢 3 笔以上","前面连赢 "&amp;R617&amp;" 笔"))</f>
        <v/>
      </c>
      <c r="U618" s="40" t="str">
        <f>IF(AND(M618=1,ISNUMBER(H618)),H618-G618,"")</f>
        <v/>
      </c>
      <c r="V618" s="41" t="e">
        <f>IF(M618=1,O618,NA())</f>
        <v>#N/A</v>
      </c>
      <c r="W618" s="41" t="e">
        <f>IF(M618=1,-Q618,NA())</f>
        <v>#N/A</v>
      </c>
    </row>
    <row r="619">
      <c r="A619" s="17" t="n"/>
      <c r="B619" s="23" t="n"/>
      <c r="C619" s="25" t="n"/>
      <c r="D619" s="25" t="n"/>
      <c r="E619" s="25" t="n"/>
      <c r="F619" s="25" t="n"/>
      <c r="G619" s="35" t="n"/>
      <c r="H619" s="35" t="n"/>
      <c r="I619" s="25" t="n"/>
      <c r="J619" s="25" t="n"/>
      <c r="K619" s="36" t="str">
        <f>IF(ISNUMBER(B619),"周"&amp;CHOOSE(WEEKDAY(B619,2),"一","二","三","四","五","六","日"),"")</f>
        <v/>
      </c>
      <c r="L619" s="37" t="str">
        <f>IF(ISNUMBER(B619),DATE(YEAR(B619),MONTH(B619),1),"")</f>
        <v/>
      </c>
      <c r="M619" s="38">
        <f>IF(AND(ISNUMBER(B619),ISNUMBER(G619)),IF(AND(OR(NOT(ISNUMBER('看板'!$C$4)),B619&gt;='看板'!$C$4),OR(NOT(ISNUMBER('看板'!$E$4)),B619&lt;='看板'!$E$4),OR('看板'!$C$5="",C619='看板'!$C$5),OR('看板'!$E$5="",D619='看板'!$E$5)),1,0),0)</f>
        <v>0</v>
      </c>
      <c r="N619" s="38" t="str">
        <f>IF(M619=1,COUNTIF(M$5:M619,1),"")</f>
        <v/>
      </c>
      <c r="O619" s="39" t="str">
        <f>IF(M619=1,SUMIF(M$5:M619,1,G$5:G619),"")</f>
        <v/>
      </c>
      <c r="P619" s="39" t="str">
        <f>IF(M619=1,MAX(0,MAX(O$5:O619)),"")</f>
        <v/>
      </c>
      <c r="Q619" s="40" t="str">
        <f>IF(M619=1,P619-O619,"")</f>
        <v/>
      </c>
      <c r="R619" s="38">
        <f>IF(M619=1,IF(G619&gt;0,R618+1,0),R618)</f>
        <v>0</v>
      </c>
      <c r="S619" s="38">
        <f>IF(M619=1,IF(G619&lt;0,S618+1,0),S618)</f>
        <v>0</v>
      </c>
      <c r="T619" s="36" t="str">
        <f>IF(M619&lt;&gt;1,"",IF(R618&gt;=3,"前面连赢 3 笔以上","前面连赢 "&amp;R618&amp;" 笔"))</f>
        <v/>
      </c>
      <c r="U619" s="40" t="str">
        <f>IF(AND(M619=1,ISNUMBER(H619)),H619-G619,"")</f>
        <v/>
      </c>
      <c r="V619" s="41" t="e">
        <f>IF(M619=1,O619,NA())</f>
        <v>#N/A</v>
      </c>
      <c r="W619" s="41" t="e">
        <f>IF(M619=1,-Q619,NA())</f>
        <v>#N/A</v>
      </c>
    </row>
    <row r="620">
      <c r="A620" s="17" t="n"/>
      <c r="B620" s="23" t="n"/>
      <c r="C620" s="25" t="n"/>
      <c r="D620" s="25" t="n"/>
      <c r="E620" s="25" t="n"/>
      <c r="F620" s="25" t="n"/>
      <c r="G620" s="35" t="n"/>
      <c r="H620" s="35" t="n"/>
      <c r="I620" s="25" t="n"/>
      <c r="J620" s="25" t="n"/>
      <c r="K620" s="36" t="str">
        <f>IF(ISNUMBER(B620),"周"&amp;CHOOSE(WEEKDAY(B620,2),"一","二","三","四","五","六","日"),"")</f>
        <v/>
      </c>
      <c r="L620" s="37" t="str">
        <f>IF(ISNUMBER(B620),DATE(YEAR(B620),MONTH(B620),1),"")</f>
        <v/>
      </c>
      <c r="M620" s="38">
        <f>IF(AND(ISNUMBER(B620),ISNUMBER(G620)),IF(AND(OR(NOT(ISNUMBER('看板'!$C$4)),B620&gt;='看板'!$C$4),OR(NOT(ISNUMBER('看板'!$E$4)),B620&lt;='看板'!$E$4),OR('看板'!$C$5="",C620='看板'!$C$5),OR('看板'!$E$5="",D620='看板'!$E$5)),1,0),0)</f>
        <v>0</v>
      </c>
      <c r="N620" s="38" t="str">
        <f>IF(M620=1,COUNTIF(M$5:M620,1),"")</f>
        <v/>
      </c>
      <c r="O620" s="39" t="str">
        <f>IF(M620=1,SUMIF(M$5:M620,1,G$5:G620),"")</f>
        <v/>
      </c>
      <c r="P620" s="39" t="str">
        <f>IF(M620=1,MAX(0,MAX(O$5:O620)),"")</f>
        <v/>
      </c>
      <c r="Q620" s="40" t="str">
        <f>IF(M620=1,P620-O620,"")</f>
        <v/>
      </c>
      <c r="R620" s="38">
        <f>IF(M620=1,IF(G620&gt;0,R619+1,0),R619)</f>
        <v>0</v>
      </c>
      <c r="S620" s="38">
        <f>IF(M620=1,IF(G620&lt;0,S619+1,0),S619)</f>
        <v>0</v>
      </c>
      <c r="T620" s="36" t="str">
        <f>IF(M620&lt;&gt;1,"",IF(R619&gt;=3,"前面连赢 3 笔以上","前面连赢 "&amp;R619&amp;" 笔"))</f>
        <v/>
      </c>
      <c r="U620" s="40" t="str">
        <f>IF(AND(M620=1,ISNUMBER(H620)),H620-G620,"")</f>
        <v/>
      </c>
      <c r="V620" s="41" t="e">
        <f>IF(M620=1,O620,NA())</f>
        <v>#N/A</v>
      </c>
      <c r="W620" s="41" t="e">
        <f>IF(M620=1,-Q620,NA())</f>
        <v>#N/A</v>
      </c>
    </row>
    <row r="621">
      <c r="A621" s="17" t="n"/>
      <c r="B621" s="23" t="n"/>
      <c r="C621" s="25" t="n"/>
      <c r="D621" s="25" t="n"/>
      <c r="E621" s="25" t="n"/>
      <c r="F621" s="25" t="n"/>
      <c r="G621" s="35" t="n"/>
      <c r="H621" s="35" t="n"/>
      <c r="I621" s="25" t="n"/>
      <c r="J621" s="25" t="n"/>
      <c r="K621" s="36" t="str">
        <f>IF(ISNUMBER(B621),"周"&amp;CHOOSE(WEEKDAY(B621,2),"一","二","三","四","五","六","日"),"")</f>
        <v/>
      </c>
      <c r="L621" s="37" t="str">
        <f>IF(ISNUMBER(B621),DATE(YEAR(B621),MONTH(B621),1),"")</f>
        <v/>
      </c>
      <c r="M621" s="38">
        <f>IF(AND(ISNUMBER(B621),ISNUMBER(G621)),IF(AND(OR(NOT(ISNUMBER('看板'!$C$4)),B621&gt;='看板'!$C$4),OR(NOT(ISNUMBER('看板'!$E$4)),B621&lt;='看板'!$E$4),OR('看板'!$C$5="",C621='看板'!$C$5),OR('看板'!$E$5="",D621='看板'!$E$5)),1,0),0)</f>
        <v>0</v>
      </c>
      <c r="N621" s="38" t="str">
        <f>IF(M621=1,COUNTIF(M$5:M621,1),"")</f>
        <v/>
      </c>
      <c r="O621" s="39" t="str">
        <f>IF(M621=1,SUMIF(M$5:M621,1,G$5:G621),"")</f>
        <v/>
      </c>
      <c r="P621" s="39" t="str">
        <f>IF(M621=1,MAX(0,MAX(O$5:O621)),"")</f>
        <v/>
      </c>
      <c r="Q621" s="40" t="str">
        <f>IF(M621=1,P621-O621,"")</f>
        <v/>
      </c>
      <c r="R621" s="38">
        <f>IF(M621=1,IF(G621&gt;0,R620+1,0),R620)</f>
        <v>0</v>
      </c>
      <c r="S621" s="38">
        <f>IF(M621=1,IF(G621&lt;0,S620+1,0),S620)</f>
        <v>0</v>
      </c>
      <c r="T621" s="36" t="str">
        <f>IF(M621&lt;&gt;1,"",IF(R620&gt;=3,"前面连赢 3 笔以上","前面连赢 "&amp;R620&amp;" 笔"))</f>
        <v/>
      </c>
      <c r="U621" s="40" t="str">
        <f>IF(AND(M621=1,ISNUMBER(H621)),H621-G621,"")</f>
        <v/>
      </c>
      <c r="V621" s="41" t="e">
        <f>IF(M621=1,O621,NA())</f>
        <v>#N/A</v>
      </c>
      <c r="W621" s="41" t="e">
        <f>IF(M621=1,-Q621,NA())</f>
        <v>#N/A</v>
      </c>
    </row>
    <row r="622">
      <c r="A622" s="17" t="n"/>
      <c r="B622" s="23" t="n"/>
      <c r="C622" s="25" t="n"/>
      <c r="D622" s="25" t="n"/>
      <c r="E622" s="25" t="n"/>
      <c r="F622" s="25" t="n"/>
      <c r="G622" s="35" t="n"/>
      <c r="H622" s="35" t="n"/>
      <c r="I622" s="25" t="n"/>
      <c r="J622" s="25" t="n"/>
      <c r="K622" s="36" t="str">
        <f>IF(ISNUMBER(B622),"周"&amp;CHOOSE(WEEKDAY(B622,2),"一","二","三","四","五","六","日"),"")</f>
        <v/>
      </c>
      <c r="L622" s="37" t="str">
        <f>IF(ISNUMBER(B622),DATE(YEAR(B622),MONTH(B622),1),"")</f>
        <v/>
      </c>
      <c r="M622" s="38">
        <f>IF(AND(ISNUMBER(B622),ISNUMBER(G622)),IF(AND(OR(NOT(ISNUMBER('看板'!$C$4)),B622&gt;='看板'!$C$4),OR(NOT(ISNUMBER('看板'!$E$4)),B622&lt;='看板'!$E$4),OR('看板'!$C$5="",C622='看板'!$C$5),OR('看板'!$E$5="",D622='看板'!$E$5)),1,0),0)</f>
        <v>0</v>
      </c>
      <c r="N622" s="38" t="str">
        <f>IF(M622=1,COUNTIF(M$5:M622,1),"")</f>
        <v/>
      </c>
      <c r="O622" s="39" t="str">
        <f>IF(M622=1,SUMIF(M$5:M622,1,G$5:G622),"")</f>
        <v/>
      </c>
      <c r="P622" s="39" t="str">
        <f>IF(M622=1,MAX(0,MAX(O$5:O622)),"")</f>
        <v/>
      </c>
      <c r="Q622" s="40" t="str">
        <f>IF(M622=1,P622-O622,"")</f>
        <v/>
      </c>
      <c r="R622" s="38">
        <f>IF(M622=1,IF(G622&gt;0,R621+1,0),R621)</f>
        <v>0</v>
      </c>
      <c r="S622" s="38">
        <f>IF(M622=1,IF(G622&lt;0,S621+1,0),S621)</f>
        <v>0</v>
      </c>
      <c r="T622" s="36" t="str">
        <f>IF(M622&lt;&gt;1,"",IF(R621&gt;=3,"前面连赢 3 笔以上","前面连赢 "&amp;R621&amp;" 笔"))</f>
        <v/>
      </c>
      <c r="U622" s="40" t="str">
        <f>IF(AND(M622=1,ISNUMBER(H622)),H622-G622,"")</f>
        <v/>
      </c>
      <c r="V622" s="41" t="e">
        <f>IF(M622=1,O622,NA())</f>
        <v>#N/A</v>
      </c>
      <c r="W622" s="41" t="e">
        <f>IF(M622=1,-Q622,NA())</f>
        <v>#N/A</v>
      </c>
    </row>
    <row r="623">
      <c r="A623" s="17" t="n"/>
      <c r="B623" s="23" t="n"/>
      <c r="C623" s="25" t="n"/>
      <c r="D623" s="25" t="n"/>
      <c r="E623" s="25" t="n"/>
      <c r="F623" s="25" t="n"/>
      <c r="G623" s="35" t="n"/>
      <c r="H623" s="35" t="n"/>
      <c r="I623" s="25" t="n"/>
      <c r="J623" s="25" t="n"/>
      <c r="K623" s="36" t="str">
        <f>IF(ISNUMBER(B623),"周"&amp;CHOOSE(WEEKDAY(B623,2),"一","二","三","四","五","六","日"),"")</f>
        <v/>
      </c>
      <c r="L623" s="37" t="str">
        <f>IF(ISNUMBER(B623),DATE(YEAR(B623),MONTH(B623),1),"")</f>
        <v/>
      </c>
      <c r="M623" s="38">
        <f>IF(AND(ISNUMBER(B623),ISNUMBER(G623)),IF(AND(OR(NOT(ISNUMBER('看板'!$C$4)),B623&gt;='看板'!$C$4),OR(NOT(ISNUMBER('看板'!$E$4)),B623&lt;='看板'!$E$4),OR('看板'!$C$5="",C623='看板'!$C$5),OR('看板'!$E$5="",D623='看板'!$E$5)),1,0),0)</f>
        <v>0</v>
      </c>
      <c r="N623" s="38" t="str">
        <f>IF(M623=1,COUNTIF(M$5:M623,1),"")</f>
        <v/>
      </c>
      <c r="O623" s="39" t="str">
        <f>IF(M623=1,SUMIF(M$5:M623,1,G$5:G623),"")</f>
        <v/>
      </c>
      <c r="P623" s="39" t="str">
        <f>IF(M623=1,MAX(0,MAX(O$5:O623)),"")</f>
        <v/>
      </c>
      <c r="Q623" s="40" t="str">
        <f>IF(M623=1,P623-O623,"")</f>
        <v/>
      </c>
      <c r="R623" s="38">
        <f>IF(M623=1,IF(G623&gt;0,R622+1,0),R622)</f>
        <v>0</v>
      </c>
      <c r="S623" s="38">
        <f>IF(M623=1,IF(G623&lt;0,S622+1,0),S622)</f>
        <v>0</v>
      </c>
      <c r="T623" s="36" t="str">
        <f>IF(M623&lt;&gt;1,"",IF(R622&gt;=3,"前面连赢 3 笔以上","前面连赢 "&amp;R622&amp;" 笔"))</f>
        <v/>
      </c>
      <c r="U623" s="40" t="str">
        <f>IF(AND(M623=1,ISNUMBER(H623)),H623-G623,"")</f>
        <v/>
      </c>
      <c r="V623" s="41" t="e">
        <f>IF(M623=1,O623,NA())</f>
        <v>#N/A</v>
      </c>
      <c r="W623" s="41" t="e">
        <f>IF(M623=1,-Q623,NA())</f>
        <v>#N/A</v>
      </c>
    </row>
    <row r="624">
      <c r="A624" s="17" t="n"/>
      <c r="B624" s="23" t="n"/>
      <c r="C624" s="25" t="n"/>
      <c r="D624" s="25" t="n"/>
      <c r="E624" s="25" t="n"/>
      <c r="F624" s="25" t="n"/>
      <c r="G624" s="35" t="n"/>
      <c r="H624" s="35" t="n"/>
      <c r="I624" s="25" t="n"/>
      <c r="J624" s="25" t="n"/>
      <c r="K624" s="36" t="str">
        <f>IF(ISNUMBER(B624),"周"&amp;CHOOSE(WEEKDAY(B624,2),"一","二","三","四","五","六","日"),"")</f>
        <v/>
      </c>
      <c r="L624" s="37" t="str">
        <f>IF(ISNUMBER(B624),DATE(YEAR(B624),MONTH(B624),1),"")</f>
        <v/>
      </c>
      <c r="M624" s="38">
        <f>IF(AND(ISNUMBER(B624),ISNUMBER(G624)),IF(AND(OR(NOT(ISNUMBER('看板'!$C$4)),B624&gt;='看板'!$C$4),OR(NOT(ISNUMBER('看板'!$E$4)),B624&lt;='看板'!$E$4),OR('看板'!$C$5="",C624='看板'!$C$5),OR('看板'!$E$5="",D624='看板'!$E$5)),1,0),0)</f>
        <v>0</v>
      </c>
      <c r="N624" s="38" t="str">
        <f>IF(M624=1,COUNTIF(M$5:M624,1),"")</f>
        <v/>
      </c>
      <c r="O624" s="39" t="str">
        <f>IF(M624=1,SUMIF(M$5:M624,1,G$5:G624),"")</f>
        <v/>
      </c>
      <c r="P624" s="39" t="str">
        <f>IF(M624=1,MAX(0,MAX(O$5:O624)),"")</f>
        <v/>
      </c>
      <c r="Q624" s="40" t="str">
        <f>IF(M624=1,P624-O624,"")</f>
        <v/>
      </c>
      <c r="R624" s="38">
        <f>IF(M624=1,IF(G624&gt;0,R623+1,0),R623)</f>
        <v>0</v>
      </c>
      <c r="S624" s="38">
        <f>IF(M624=1,IF(G624&lt;0,S623+1,0),S623)</f>
        <v>0</v>
      </c>
      <c r="T624" s="36" t="str">
        <f>IF(M624&lt;&gt;1,"",IF(R623&gt;=3,"前面连赢 3 笔以上","前面连赢 "&amp;R623&amp;" 笔"))</f>
        <v/>
      </c>
      <c r="U624" s="40" t="str">
        <f>IF(AND(M624=1,ISNUMBER(H624)),H624-G624,"")</f>
        <v/>
      </c>
      <c r="V624" s="41" t="e">
        <f>IF(M624=1,O624,NA())</f>
        <v>#N/A</v>
      </c>
      <c r="W624" s="41" t="e">
        <f>IF(M624=1,-Q624,NA())</f>
        <v>#N/A</v>
      </c>
    </row>
    <row r="625">
      <c r="A625" s="17" t="n"/>
      <c r="B625" s="23" t="n"/>
      <c r="C625" s="25" t="n"/>
      <c r="D625" s="25" t="n"/>
      <c r="E625" s="25" t="n"/>
      <c r="F625" s="25" t="n"/>
      <c r="G625" s="35" t="n"/>
      <c r="H625" s="35" t="n"/>
      <c r="I625" s="25" t="n"/>
      <c r="J625" s="25" t="n"/>
      <c r="K625" s="36" t="str">
        <f>IF(ISNUMBER(B625),"周"&amp;CHOOSE(WEEKDAY(B625,2),"一","二","三","四","五","六","日"),"")</f>
        <v/>
      </c>
      <c r="L625" s="37" t="str">
        <f>IF(ISNUMBER(B625),DATE(YEAR(B625),MONTH(B625),1),"")</f>
        <v/>
      </c>
      <c r="M625" s="38">
        <f>IF(AND(ISNUMBER(B625),ISNUMBER(G625)),IF(AND(OR(NOT(ISNUMBER('看板'!$C$4)),B625&gt;='看板'!$C$4),OR(NOT(ISNUMBER('看板'!$E$4)),B625&lt;='看板'!$E$4),OR('看板'!$C$5="",C625='看板'!$C$5),OR('看板'!$E$5="",D625='看板'!$E$5)),1,0),0)</f>
        <v>0</v>
      </c>
      <c r="N625" s="38" t="str">
        <f>IF(M625=1,COUNTIF(M$5:M625,1),"")</f>
        <v/>
      </c>
      <c r="O625" s="39" t="str">
        <f>IF(M625=1,SUMIF(M$5:M625,1,G$5:G625),"")</f>
        <v/>
      </c>
      <c r="P625" s="39" t="str">
        <f>IF(M625=1,MAX(0,MAX(O$5:O625)),"")</f>
        <v/>
      </c>
      <c r="Q625" s="40" t="str">
        <f>IF(M625=1,P625-O625,"")</f>
        <v/>
      </c>
      <c r="R625" s="38">
        <f>IF(M625=1,IF(G625&gt;0,R624+1,0),R624)</f>
        <v>0</v>
      </c>
      <c r="S625" s="38">
        <f>IF(M625=1,IF(G625&lt;0,S624+1,0),S624)</f>
        <v>0</v>
      </c>
      <c r="T625" s="36" t="str">
        <f>IF(M625&lt;&gt;1,"",IF(R624&gt;=3,"前面连赢 3 笔以上","前面连赢 "&amp;R624&amp;" 笔"))</f>
        <v/>
      </c>
      <c r="U625" s="40" t="str">
        <f>IF(AND(M625=1,ISNUMBER(H625)),H625-G625,"")</f>
        <v/>
      </c>
      <c r="V625" s="41" t="e">
        <f>IF(M625=1,O625,NA())</f>
        <v>#N/A</v>
      </c>
      <c r="W625" s="41" t="e">
        <f>IF(M625=1,-Q625,NA())</f>
        <v>#N/A</v>
      </c>
    </row>
    <row r="626">
      <c r="A626" s="17" t="n"/>
      <c r="B626" s="23" t="n"/>
      <c r="C626" s="25" t="n"/>
      <c r="D626" s="25" t="n"/>
      <c r="E626" s="25" t="n"/>
      <c r="F626" s="25" t="n"/>
      <c r="G626" s="35" t="n"/>
      <c r="H626" s="35" t="n"/>
      <c r="I626" s="25" t="n"/>
      <c r="J626" s="25" t="n"/>
      <c r="K626" s="36" t="str">
        <f>IF(ISNUMBER(B626),"周"&amp;CHOOSE(WEEKDAY(B626,2),"一","二","三","四","五","六","日"),"")</f>
        <v/>
      </c>
      <c r="L626" s="37" t="str">
        <f>IF(ISNUMBER(B626),DATE(YEAR(B626),MONTH(B626),1),"")</f>
        <v/>
      </c>
      <c r="M626" s="38">
        <f>IF(AND(ISNUMBER(B626),ISNUMBER(G626)),IF(AND(OR(NOT(ISNUMBER('看板'!$C$4)),B626&gt;='看板'!$C$4),OR(NOT(ISNUMBER('看板'!$E$4)),B626&lt;='看板'!$E$4),OR('看板'!$C$5="",C626='看板'!$C$5),OR('看板'!$E$5="",D626='看板'!$E$5)),1,0),0)</f>
        <v>0</v>
      </c>
      <c r="N626" s="38" t="str">
        <f>IF(M626=1,COUNTIF(M$5:M626,1),"")</f>
        <v/>
      </c>
      <c r="O626" s="39" t="str">
        <f>IF(M626=1,SUMIF(M$5:M626,1,G$5:G626),"")</f>
        <v/>
      </c>
      <c r="P626" s="39" t="str">
        <f>IF(M626=1,MAX(0,MAX(O$5:O626)),"")</f>
        <v/>
      </c>
      <c r="Q626" s="40" t="str">
        <f>IF(M626=1,P626-O626,"")</f>
        <v/>
      </c>
      <c r="R626" s="38">
        <f>IF(M626=1,IF(G626&gt;0,R625+1,0),R625)</f>
        <v>0</v>
      </c>
      <c r="S626" s="38">
        <f>IF(M626=1,IF(G626&lt;0,S625+1,0),S625)</f>
        <v>0</v>
      </c>
      <c r="T626" s="36" t="str">
        <f>IF(M626&lt;&gt;1,"",IF(R625&gt;=3,"前面连赢 3 笔以上","前面连赢 "&amp;R625&amp;" 笔"))</f>
        <v/>
      </c>
      <c r="U626" s="40" t="str">
        <f>IF(AND(M626=1,ISNUMBER(H626)),H626-G626,"")</f>
        <v/>
      </c>
      <c r="V626" s="41" t="e">
        <f>IF(M626=1,O626,NA())</f>
        <v>#N/A</v>
      </c>
      <c r="W626" s="41" t="e">
        <f>IF(M626=1,-Q626,NA())</f>
        <v>#N/A</v>
      </c>
    </row>
    <row r="627">
      <c r="A627" s="17" t="n"/>
      <c r="B627" s="23" t="n"/>
      <c r="C627" s="25" t="n"/>
      <c r="D627" s="25" t="n"/>
      <c r="E627" s="25" t="n"/>
      <c r="F627" s="25" t="n"/>
      <c r="G627" s="35" t="n"/>
      <c r="H627" s="35" t="n"/>
      <c r="I627" s="25" t="n"/>
      <c r="J627" s="25" t="n"/>
      <c r="K627" s="36" t="str">
        <f>IF(ISNUMBER(B627),"周"&amp;CHOOSE(WEEKDAY(B627,2),"一","二","三","四","五","六","日"),"")</f>
        <v/>
      </c>
      <c r="L627" s="37" t="str">
        <f>IF(ISNUMBER(B627),DATE(YEAR(B627),MONTH(B627),1),"")</f>
        <v/>
      </c>
      <c r="M627" s="38">
        <f>IF(AND(ISNUMBER(B627),ISNUMBER(G627)),IF(AND(OR(NOT(ISNUMBER('看板'!$C$4)),B627&gt;='看板'!$C$4),OR(NOT(ISNUMBER('看板'!$E$4)),B627&lt;='看板'!$E$4),OR('看板'!$C$5="",C627='看板'!$C$5),OR('看板'!$E$5="",D627='看板'!$E$5)),1,0),0)</f>
        <v>0</v>
      </c>
      <c r="N627" s="38" t="str">
        <f>IF(M627=1,COUNTIF(M$5:M627,1),"")</f>
        <v/>
      </c>
      <c r="O627" s="39" t="str">
        <f>IF(M627=1,SUMIF(M$5:M627,1,G$5:G627),"")</f>
        <v/>
      </c>
      <c r="P627" s="39" t="str">
        <f>IF(M627=1,MAX(0,MAX(O$5:O627)),"")</f>
        <v/>
      </c>
      <c r="Q627" s="40" t="str">
        <f>IF(M627=1,P627-O627,"")</f>
        <v/>
      </c>
      <c r="R627" s="38">
        <f>IF(M627=1,IF(G627&gt;0,R626+1,0),R626)</f>
        <v>0</v>
      </c>
      <c r="S627" s="38">
        <f>IF(M627=1,IF(G627&lt;0,S626+1,0),S626)</f>
        <v>0</v>
      </c>
      <c r="T627" s="36" t="str">
        <f>IF(M627&lt;&gt;1,"",IF(R626&gt;=3,"前面连赢 3 笔以上","前面连赢 "&amp;R626&amp;" 笔"))</f>
        <v/>
      </c>
      <c r="U627" s="40" t="str">
        <f>IF(AND(M627=1,ISNUMBER(H627)),H627-G627,"")</f>
        <v/>
      </c>
      <c r="V627" s="41" t="e">
        <f>IF(M627=1,O627,NA())</f>
        <v>#N/A</v>
      </c>
      <c r="W627" s="41" t="e">
        <f>IF(M627=1,-Q627,NA())</f>
        <v>#N/A</v>
      </c>
    </row>
    <row r="628">
      <c r="A628" s="17" t="n"/>
      <c r="B628" s="23" t="n"/>
      <c r="C628" s="25" t="n"/>
      <c r="D628" s="25" t="n"/>
      <c r="E628" s="25" t="n"/>
      <c r="F628" s="25" t="n"/>
      <c r="G628" s="35" t="n"/>
      <c r="H628" s="35" t="n"/>
      <c r="I628" s="25" t="n"/>
      <c r="J628" s="25" t="n"/>
      <c r="K628" s="36" t="str">
        <f>IF(ISNUMBER(B628),"周"&amp;CHOOSE(WEEKDAY(B628,2),"一","二","三","四","五","六","日"),"")</f>
        <v/>
      </c>
      <c r="L628" s="37" t="str">
        <f>IF(ISNUMBER(B628),DATE(YEAR(B628),MONTH(B628),1),"")</f>
        <v/>
      </c>
      <c r="M628" s="38">
        <f>IF(AND(ISNUMBER(B628),ISNUMBER(G628)),IF(AND(OR(NOT(ISNUMBER('看板'!$C$4)),B628&gt;='看板'!$C$4),OR(NOT(ISNUMBER('看板'!$E$4)),B628&lt;='看板'!$E$4),OR('看板'!$C$5="",C628='看板'!$C$5),OR('看板'!$E$5="",D628='看板'!$E$5)),1,0),0)</f>
        <v>0</v>
      </c>
      <c r="N628" s="38" t="str">
        <f>IF(M628=1,COUNTIF(M$5:M628,1),"")</f>
        <v/>
      </c>
      <c r="O628" s="39" t="str">
        <f>IF(M628=1,SUMIF(M$5:M628,1,G$5:G628),"")</f>
        <v/>
      </c>
      <c r="P628" s="39" t="str">
        <f>IF(M628=1,MAX(0,MAX(O$5:O628)),"")</f>
        <v/>
      </c>
      <c r="Q628" s="40" t="str">
        <f>IF(M628=1,P628-O628,"")</f>
        <v/>
      </c>
      <c r="R628" s="38">
        <f>IF(M628=1,IF(G628&gt;0,R627+1,0),R627)</f>
        <v>0</v>
      </c>
      <c r="S628" s="38">
        <f>IF(M628=1,IF(G628&lt;0,S627+1,0),S627)</f>
        <v>0</v>
      </c>
      <c r="T628" s="36" t="str">
        <f>IF(M628&lt;&gt;1,"",IF(R627&gt;=3,"前面连赢 3 笔以上","前面连赢 "&amp;R627&amp;" 笔"))</f>
        <v/>
      </c>
      <c r="U628" s="40" t="str">
        <f>IF(AND(M628=1,ISNUMBER(H628)),H628-G628,"")</f>
        <v/>
      </c>
      <c r="V628" s="41" t="e">
        <f>IF(M628=1,O628,NA())</f>
        <v>#N/A</v>
      </c>
      <c r="W628" s="41" t="e">
        <f>IF(M628=1,-Q628,NA())</f>
        <v>#N/A</v>
      </c>
    </row>
    <row r="629">
      <c r="A629" s="17" t="n"/>
      <c r="B629" s="23" t="n"/>
      <c r="C629" s="25" t="n"/>
      <c r="D629" s="25" t="n"/>
      <c r="E629" s="25" t="n"/>
      <c r="F629" s="25" t="n"/>
      <c r="G629" s="35" t="n"/>
      <c r="H629" s="35" t="n"/>
      <c r="I629" s="25" t="n"/>
      <c r="J629" s="25" t="n"/>
      <c r="K629" s="36" t="str">
        <f>IF(ISNUMBER(B629),"周"&amp;CHOOSE(WEEKDAY(B629,2),"一","二","三","四","五","六","日"),"")</f>
        <v/>
      </c>
      <c r="L629" s="37" t="str">
        <f>IF(ISNUMBER(B629),DATE(YEAR(B629),MONTH(B629),1),"")</f>
        <v/>
      </c>
      <c r="M629" s="38">
        <f>IF(AND(ISNUMBER(B629),ISNUMBER(G629)),IF(AND(OR(NOT(ISNUMBER('看板'!$C$4)),B629&gt;='看板'!$C$4),OR(NOT(ISNUMBER('看板'!$E$4)),B629&lt;='看板'!$E$4),OR('看板'!$C$5="",C629='看板'!$C$5),OR('看板'!$E$5="",D629='看板'!$E$5)),1,0),0)</f>
        <v>0</v>
      </c>
      <c r="N629" s="38" t="str">
        <f>IF(M629=1,COUNTIF(M$5:M629,1),"")</f>
        <v/>
      </c>
      <c r="O629" s="39" t="str">
        <f>IF(M629=1,SUMIF(M$5:M629,1,G$5:G629),"")</f>
        <v/>
      </c>
      <c r="P629" s="39" t="str">
        <f>IF(M629=1,MAX(0,MAX(O$5:O629)),"")</f>
        <v/>
      </c>
      <c r="Q629" s="40" t="str">
        <f>IF(M629=1,P629-O629,"")</f>
        <v/>
      </c>
      <c r="R629" s="38">
        <f>IF(M629=1,IF(G629&gt;0,R628+1,0),R628)</f>
        <v>0</v>
      </c>
      <c r="S629" s="38">
        <f>IF(M629=1,IF(G629&lt;0,S628+1,0),S628)</f>
        <v>0</v>
      </c>
      <c r="T629" s="36" t="str">
        <f>IF(M629&lt;&gt;1,"",IF(R628&gt;=3,"前面连赢 3 笔以上","前面连赢 "&amp;R628&amp;" 笔"))</f>
        <v/>
      </c>
      <c r="U629" s="40" t="str">
        <f>IF(AND(M629=1,ISNUMBER(H629)),H629-G629,"")</f>
        <v/>
      </c>
      <c r="V629" s="41" t="e">
        <f>IF(M629=1,O629,NA())</f>
        <v>#N/A</v>
      </c>
      <c r="W629" s="41" t="e">
        <f>IF(M629=1,-Q629,NA())</f>
        <v>#N/A</v>
      </c>
    </row>
    <row r="630">
      <c r="A630" s="17" t="n"/>
      <c r="B630" s="23" t="n"/>
      <c r="C630" s="25" t="n"/>
      <c r="D630" s="25" t="n"/>
      <c r="E630" s="25" t="n"/>
      <c r="F630" s="25" t="n"/>
      <c r="G630" s="35" t="n"/>
      <c r="H630" s="35" t="n"/>
      <c r="I630" s="25" t="n"/>
      <c r="J630" s="25" t="n"/>
      <c r="K630" s="36" t="str">
        <f>IF(ISNUMBER(B630),"周"&amp;CHOOSE(WEEKDAY(B630,2),"一","二","三","四","五","六","日"),"")</f>
        <v/>
      </c>
      <c r="L630" s="37" t="str">
        <f>IF(ISNUMBER(B630),DATE(YEAR(B630),MONTH(B630),1),"")</f>
        <v/>
      </c>
      <c r="M630" s="38">
        <f>IF(AND(ISNUMBER(B630),ISNUMBER(G630)),IF(AND(OR(NOT(ISNUMBER('看板'!$C$4)),B630&gt;='看板'!$C$4),OR(NOT(ISNUMBER('看板'!$E$4)),B630&lt;='看板'!$E$4),OR('看板'!$C$5="",C630='看板'!$C$5),OR('看板'!$E$5="",D630='看板'!$E$5)),1,0),0)</f>
        <v>0</v>
      </c>
      <c r="N630" s="38" t="str">
        <f>IF(M630=1,COUNTIF(M$5:M630,1),"")</f>
        <v/>
      </c>
      <c r="O630" s="39" t="str">
        <f>IF(M630=1,SUMIF(M$5:M630,1,G$5:G630),"")</f>
        <v/>
      </c>
      <c r="P630" s="39" t="str">
        <f>IF(M630=1,MAX(0,MAX(O$5:O630)),"")</f>
        <v/>
      </c>
      <c r="Q630" s="40" t="str">
        <f>IF(M630=1,P630-O630,"")</f>
        <v/>
      </c>
      <c r="R630" s="38">
        <f>IF(M630=1,IF(G630&gt;0,R629+1,0),R629)</f>
        <v>0</v>
      </c>
      <c r="S630" s="38">
        <f>IF(M630=1,IF(G630&lt;0,S629+1,0),S629)</f>
        <v>0</v>
      </c>
      <c r="T630" s="36" t="str">
        <f>IF(M630&lt;&gt;1,"",IF(R629&gt;=3,"前面连赢 3 笔以上","前面连赢 "&amp;R629&amp;" 笔"))</f>
        <v/>
      </c>
      <c r="U630" s="40" t="str">
        <f>IF(AND(M630=1,ISNUMBER(H630)),H630-G630,"")</f>
        <v/>
      </c>
      <c r="V630" s="41" t="e">
        <f>IF(M630=1,O630,NA())</f>
        <v>#N/A</v>
      </c>
      <c r="W630" s="41" t="e">
        <f>IF(M630=1,-Q630,NA())</f>
        <v>#N/A</v>
      </c>
    </row>
    <row r="631">
      <c r="A631" s="17" t="n"/>
      <c r="B631" s="23" t="n"/>
      <c r="C631" s="25" t="n"/>
      <c r="D631" s="25" t="n"/>
      <c r="E631" s="25" t="n"/>
      <c r="F631" s="25" t="n"/>
      <c r="G631" s="35" t="n"/>
      <c r="H631" s="35" t="n"/>
      <c r="I631" s="25" t="n"/>
      <c r="J631" s="25" t="n"/>
      <c r="K631" s="36" t="str">
        <f>IF(ISNUMBER(B631),"周"&amp;CHOOSE(WEEKDAY(B631,2),"一","二","三","四","五","六","日"),"")</f>
        <v/>
      </c>
      <c r="L631" s="37" t="str">
        <f>IF(ISNUMBER(B631),DATE(YEAR(B631),MONTH(B631),1),"")</f>
        <v/>
      </c>
      <c r="M631" s="38">
        <f>IF(AND(ISNUMBER(B631),ISNUMBER(G631)),IF(AND(OR(NOT(ISNUMBER('看板'!$C$4)),B631&gt;='看板'!$C$4),OR(NOT(ISNUMBER('看板'!$E$4)),B631&lt;='看板'!$E$4),OR('看板'!$C$5="",C631='看板'!$C$5),OR('看板'!$E$5="",D631='看板'!$E$5)),1,0),0)</f>
        <v>0</v>
      </c>
      <c r="N631" s="38" t="str">
        <f>IF(M631=1,COUNTIF(M$5:M631,1),"")</f>
        <v/>
      </c>
      <c r="O631" s="39" t="str">
        <f>IF(M631=1,SUMIF(M$5:M631,1,G$5:G631),"")</f>
        <v/>
      </c>
      <c r="P631" s="39" t="str">
        <f>IF(M631=1,MAX(0,MAX(O$5:O631)),"")</f>
        <v/>
      </c>
      <c r="Q631" s="40" t="str">
        <f>IF(M631=1,P631-O631,"")</f>
        <v/>
      </c>
      <c r="R631" s="38">
        <f>IF(M631=1,IF(G631&gt;0,R630+1,0),R630)</f>
        <v>0</v>
      </c>
      <c r="S631" s="38">
        <f>IF(M631=1,IF(G631&lt;0,S630+1,0),S630)</f>
        <v>0</v>
      </c>
      <c r="T631" s="36" t="str">
        <f>IF(M631&lt;&gt;1,"",IF(R630&gt;=3,"前面连赢 3 笔以上","前面连赢 "&amp;R630&amp;" 笔"))</f>
        <v/>
      </c>
      <c r="U631" s="40" t="str">
        <f>IF(AND(M631=1,ISNUMBER(H631)),H631-G631,"")</f>
        <v/>
      </c>
      <c r="V631" s="41" t="e">
        <f>IF(M631=1,O631,NA())</f>
        <v>#N/A</v>
      </c>
      <c r="W631" s="41" t="e">
        <f>IF(M631=1,-Q631,NA())</f>
        <v>#N/A</v>
      </c>
    </row>
    <row r="632">
      <c r="A632" s="17" t="n"/>
      <c r="B632" s="23" t="n"/>
      <c r="C632" s="25" t="n"/>
      <c r="D632" s="25" t="n"/>
      <c r="E632" s="25" t="n"/>
      <c r="F632" s="25" t="n"/>
      <c r="G632" s="35" t="n"/>
      <c r="H632" s="35" t="n"/>
      <c r="I632" s="25" t="n"/>
      <c r="J632" s="25" t="n"/>
      <c r="K632" s="36" t="str">
        <f>IF(ISNUMBER(B632),"周"&amp;CHOOSE(WEEKDAY(B632,2),"一","二","三","四","五","六","日"),"")</f>
        <v/>
      </c>
      <c r="L632" s="37" t="str">
        <f>IF(ISNUMBER(B632),DATE(YEAR(B632),MONTH(B632),1),"")</f>
        <v/>
      </c>
      <c r="M632" s="38">
        <f>IF(AND(ISNUMBER(B632),ISNUMBER(G632)),IF(AND(OR(NOT(ISNUMBER('看板'!$C$4)),B632&gt;='看板'!$C$4),OR(NOT(ISNUMBER('看板'!$E$4)),B632&lt;='看板'!$E$4),OR('看板'!$C$5="",C632='看板'!$C$5),OR('看板'!$E$5="",D632='看板'!$E$5)),1,0),0)</f>
        <v>0</v>
      </c>
      <c r="N632" s="38" t="str">
        <f>IF(M632=1,COUNTIF(M$5:M632,1),"")</f>
        <v/>
      </c>
      <c r="O632" s="39" t="str">
        <f>IF(M632=1,SUMIF(M$5:M632,1,G$5:G632),"")</f>
        <v/>
      </c>
      <c r="P632" s="39" t="str">
        <f>IF(M632=1,MAX(0,MAX(O$5:O632)),"")</f>
        <v/>
      </c>
      <c r="Q632" s="40" t="str">
        <f>IF(M632=1,P632-O632,"")</f>
        <v/>
      </c>
      <c r="R632" s="38">
        <f>IF(M632=1,IF(G632&gt;0,R631+1,0),R631)</f>
        <v>0</v>
      </c>
      <c r="S632" s="38">
        <f>IF(M632=1,IF(G632&lt;0,S631+1,0),S631)</f>
        <v>0</v>
      </c>
      <c r="T632" s="36" t="str">
        <f>IF(M632&lt;&gt;1,"",IF(R631&gt;=3,"前面连赢 3 笔以上","前面连赢 "&amp;R631&amp;" 笔"))</f>
        <v/>
      </c>
      <c r="U632" s="40" t="str">
        <f>IF(AND(M632=1,ISNUMBER(H632)),H632-G632,"")</f>
        <v/>
      </c>
      <c r="V632" s="41" t="e">
        <f>IF(M632=1,O632,NA())</f>
        <v>#N/A</v>
      </c>
      <c r="W632" s="41" t="e">
        <f>IF(M632=1,-Q632,NA())</f>
        <v>#N/A</v>
      </c>
    </row>
    <row r="633">
      <c r="A633" s="17" t="n"/>
      <c r="B633" s="23" t="n"/>
      <c r="C633" s="25" t="n"/>
      <c r="D633" s="25" t="n"/>
      <c r="E633" s="25" t="n"/>
      <c r="F633" s="25" t="n"/>
      <c r="G633" s="35" t="n"/>
      <c r="H633" s="35" t="n"/>
      <c r="I633" s="25" t="n"/>
      <c r="J633" s="25" t="n"/>
      <c r="K633" s="36" t="str">
        <f>IF(ISNUMBER(B633),"周"&amp;CHOOSE(WEEKDAY(B633,2),"一","二","三","四","五","六","日"),"")</f>
        <v/>
      </c>
      <c r="L633" s="37" t="str">
        <f>IF(ISNUMBER(B633),DATE(YEAR(B633),MONTH(B633),1),"")</f>
        <v/>
      </c>
      <c r="M633" s="38">
        <f>IF(AND(ISNUMBER(B633),ISNUMBER(G633)),IF(AND(OR(NOT(ISNUMBER('看板'!$C$4)),B633&gt;='看板'!$C$4),OR(NOT(ISNUMBER('看板'!$E$4)),B633&lt;='看板'!$E$4),OR('看板'!$C$5="",C633='看板'!$C$5),OR('看板'!$E$5="",D633='看板'!$E$5)),1,0),0)</f>
        <v>0</v>
      </c>
      <c r="N633" s="38" t="str">
        <f>IF(M633=1,COUNTIF(M$5:M633,1),"")</f>
        <v/>
      </c>
      <c r="O633" s="39" t="str">
        <f>IF(M633=1,SUMIF(M$5:M633,1,G$5:G633),"")</f>
        <v/>
      </c>
      <c r="P633" s="39" t="str">
        <f>IF(M633=1,MAX(0,MAX(O$5:O633)),"")</f>
        <v/>
      </c>
      <c r="Q633" s="40" t="str">
        <f>IF(M633=1,P633-O633,"")</f>
        <v/>
      </c>
      <c r="R633" s="38">
        <f>IF(M633=1,IF(G633&gt;0,R632+1,0),R632)</f>
        <v>0</v>
      </c>
      <c r="S633" s="38">
        <f>IF(M633=1,IF(G633&lt;0,S632+1,0),S632)</f>
        <v>0</v>
      </c>
      <c r="T633" s="36" t="str">
        <f>IF(M633&lt;&gt;1,"",IF(R632&gt;=3,"前面连赢 3 笔以上","前面连赢 "&amp;R632&amp;" 笔"))</f>
        <v/>
      </c>
      <c r="U633" s="40" t="str">
        <f>IF(AND(M633=1,ISNUMBER(H633)),H633-G633,"")</f>
        <v/>
      </c>
      <c r="V633" s="41" t="e">
        <f>IF(M633=1,O633,NA())</f>
        <v>#N/A</v>
      </c>
      <c r="W633" s="41" t="e">
        <f>IF(M633=1,-Q633,NA())</f>
        <v>#N/A</v>
      </c>
    </row>
    <row r="634">
      <c r="A634" s="17" t="n"/>
      <c r="B634" s="23" t="n"/>
      <c r="C634" s="25" t="n"/>
      <c r="D634" s="25" t="n"/>
      <c r="E634" s="25" t="n"/>
      <c r="F634" s="25" t="n"/>
      <c r="G634" s="35" t="n"/>
      <c r="H634" s="35" t="n"/>
      <c r="I634" s="25" t="n"/>
      <c r="J634" s="25" t="n"/>
      <c r="K634" s="36" t="str">
        <f>IF(ISNUMBER(B634),"周"&amp;CHOOSE(WEEKDAY(B634,2),"一","二","三","四","五","六","日"),"")</f>
        <v/>
      </c>
      <c r="L634" s="37" t="str">
        <f>IF(ISNUMBER(B634),DATE(YEAR(B634),MONTH(B634),1),"")</f>
        <v/>
      </c>
      <c r="M634" s="38">
        <f>IF(AND(ISNUMBER(B634),ISNUMBER(G634)),IF(AND(OR(NOT(ISNUMBER('看板'!$C$4)),B634&gt;='看板'!$C$4),OR(NOT(ISNUMBER('看板'!$E$4)),B634&lt;='看板'!$E$4),OR('看板'!$C$5="",C634='看板'!$C$5),OR('看板'!$E$5="",D634='看板'!$E$5)),1,0),0)</f>
        <v>0</v>
      </c>
      <c r="N634" s="38" t="str">
        <f>IF(M634=1,COUNTIF(M$5:M634,1),"")</f>
        <v/>
      </c>
      <c r="O634" s="39" t="str">
        <f>IF(M634=1,SUMIF(M$5:M634,1,G$5:G634),"")</f>
        <v/>
      </c>
      <c r="P634" s="39" t="str">
        <f>IF(M634=1,MAX(0,MAX(O$5:O634)),"")</f>
        <v/>
      </c>
      <c r="Q634" s="40" t="str">
        <f>IF(M634=1,P634-O634,"")</f>
        <v/>
      </c>
      <c r="R634" s="38">
        <f>IF(M634=1,IF(G634&gt;0,R633+1,0),R633)</f>
        <v>0</v>
      </c>
      <c r="S634" s="38">
        <f>IF(M634=1,IF(G634&lt;0,S633+1,0),S633)</f>
        <v>0</v>
      </c>
      <c r="T634" s="36" t="str">
        <f>IF(M634&lt;&gt;1,"",IF(R633&gt;=3,"前面连赢 3 笔以上","前面连赢 "&amp;R633&amp;" 笔"))</f>
        <v/>
      </c>
      <c r="U634" s="40" t="str">
        <f>IF(AND(M634=1,ISNUMBER(H634)),H634-G634,"")</f>
        <v/>
      </c>
      <c r="V634" s="41" t="e">
        <f>IF(M634=1,O634,NA())</f>
        <v>#N/A</v>
      </c>
      <c r="W634" s="41" t="e">
        <f>IF(M634=1,-Q634,NA())</f>
        <v>#N/A</v>
      </c>
    </row>
    <row r="635">
      <c r="A635" s="17" t="n"/>
      <c r="B635" s="23" t="n"/>
      <c r="C635" s="25" t="n"/>
      <c r="D635" s="25" t="n"/>
      <c r="E635" s="25" t="n"/>
      <c r="F635" s="25" t="n"/>
      <c r="G635" s="35" t="n"/>
      <c r="H635" s="35" t="n"/>
      <c r="I635" s="25" t="n"/>
      <c r="J635" s="25" t="n"/>
      <c r="K635" s="36" t="str">
        <f>IF(ISNUMBER(B635),"周"&amp;CHOOSE(WEEKDAY(B635,2),"一","二","三","四","五","六","日"),"")</f>
        <v/>
      </c>
      <c r="L635" s="37" t="str">
        <f>IF(ISNUMBER(B635),DATE(YEAR(B635),MONTH(B635),1),"")</f>
        <v/>
      </c>
      <c r="M635" s="38">
        <f>IF(AND(ISNUMBER(B635),ISNUMBER(G635)),IF(AND(OR(NOT(ISNUMBER('看板'!$C$4)),B635&gt;='看板'!$C$4),OR(NOT(ISNUMBER('看板'!$E$4)),B635&lt;='看板'!$E$4),OR('看板'!$C$5="",C635='看板'!$C$5),OR('看板'!$E$5="",D635='看板'!$E$5)),1,0),0)</f>
        <v>0</v>
      </c>
      <c r="N635" s="38" t="str">
        <f>IF(M635=1,COUNTIF(M$5:M635,1),"")</f>
        <v/>
      </c>
      <c r="O635" s="39" t="str">
        <f>IF(M635=1,SUMIF(M$5:M635,1,G$5:G635),"")</f>
        <v/>
      </c>
      <c r="P635" s="39" t="str">
        <f>IF(M635=1,MAX(0,MAX(O$5:O635)),"")</f>
        <v/>
      </c>
      <c r="Q635" s="40" t="str">
        <f>IF(M635=1,P635-O635,"")</f>
        <v/>
      </c>
      <c r="R635" s="38">
        <f>IF(M635=1,IF(G635&gt;0,R634+1,0),R634)</f>
        <v>0</v>
      </c>
      <c r="S635" s="38">
        <f>IF(M635=1,IF(G635&lt;0,S634+1,0),S634)</f>
        <v>0</v>
      </c>
      <c r="T635" s="36" t="str">
        <f>IF(M635&lt;&gt;1,"",IF(R634&gt;=3,"前面连赢 3 笔以上","前面连赢 "&amp;R634&amp;" 笔"))</f>
        <v/>
      </c>
      <c r="U635" s="40" t="str">
        <f>IF(AND(M635=1,ISNUMBER(H635)),H635-G635,"")</f>
        <v/>
      </c>
      <c r="V635" s="41" t="e">
        <f>IF(M635=1,O635,NA())</f>
        <v>#N/A</v>
      </c>
      <c r="W635" s="41" t="e">
        <f>IF(M635=1,-Q635,NA())</f>
        <v>#N/A</v>
      </c>
    </row>
    <row r="636">
      <c r="A636" s="17" t="n"/>
      <c r="B636" s="23" t="n"/>
      <c r="C636" s="25" t="n"/>
      <c r="D636" s="25" t="n"/>
      <c r="E636" s="25" t="n"/>
      <c r="F636" s="25" t="n"/>
      <c r="G636" s="35" t="n"/>
      <c r="H636" s="35" t="n"/>
      <c r="I636" s="25" t="n"/>
      <c r="J636" s="25" t="n"/>
      <c r="K636" s="36" t="str">
        <f>IF(ISNUMBER(B636),"周"&amp;CHOOSE(WEEKDAY(B636,2),"一","二","三","四","五","六","日"),"")</f>
        <v/>
      </c>
      <c r="L636" s="37" t="str">
        <f>IF(ISNUMBER(B636),DATE(YEAR(B636),MONTH(B636),1),"")</f>
        <v/>
      </c>
      <c r="M636" s="38">
        <f>IF(AND(ISNUMBER(B636),ISNUMBER(G636)),IF(AND(OR(NOT(ISNUMBER('看板'!$C$4)),B636&gt;='看板'!$C$4),OR(NOT(ISNUMBER('看板'!$E$4)),B636&lt;='看板'!$E$4),OR('看板'!$C$5="",C636='看板'!$C$5),OR('看板'!$E$5="",D636='看板'!$E$5)),1,0),0)</f>
        <v>0</v>
      </c>
      <c r="N636" s="38" t="str">
        <f>IF(M636=1,COUNTIF(M$5:M636,1),"")</f>
        <v/>
      </c>
      <c r="O636" s="39" t="str">
        <f>IF(M636=1,SUMIF(M$5:M636,1,G$5:G636),"")</f>
        <v/>
      </c>
      <c r="P636" s="39" t="str">
        <f>IF(M636=1,MAX(0,MAX(O$5:O636)),"")</f>
        <v/>
      </c>
      <c r="Q636" s="40" t="str">
        <f>IF(M636=1,P636-O636,"")</f>
        <v/>
      </c>
      <c r="R636" s="38">
        <f>IF(M636=1,IF(G636&gt;0,R635+1,0),R635)</f>
        <v>0</v>
      </c>
      <c r="S636" s="38">
        <f>IF(M636=1,IF(G636&lt;0,S635+1,0),S635)</f>
        <v>0</v>
      </c>
      <c r="T636" s="36" t="str">
        <f>IF(M636&lt;&gt;1,"",IF(R635&gt;=3,"前面连赢 3 笔以上","前面连赢 "&amp;R635&amp;" 笔"))</f>
        <v/>
      </c>
      <c r="U636" s="40" t="str">
        <f>IF(AND(M636=1,ISNUMBER(H636)),H636-G636,"")</f>
        <v/>
      </c>
      <c r="V636" s="41" t="e">
        <f>IF(M636=1,O636,NA())</f>
        <v>#N/A</v>
      </c>
      <c r="W636" s="41" t="e">
        <f>IF(M636=1,-Q636,NA())</f>
        <v>#N/A</v>
      </c>
    </row>
    <row r="637">
      <c r="A637" s="17" t="n"/>
      <c r="B637" s="23" t="n"/>
      <c r="C637" s="25" t="n"/>
      <c r="D637" s="25" t="n"/>
      <c r="E637" s="25" t="n"/>
      <c r="F637" s="25" t="n"/>
      <c r="G637" s="35" t="n"/>
      <c r="H637" s="35" t="n"/>
      <c r="I637" s="25" t="n"/>
      <c r="J637" s="25" t="n"/>
      <c r="K637" s="36" t="str">
        <f>IF(ISNUMBER(B637),"周"&amp;CHOOSE(WEEKDAY(B637,2),"一","二","三","四","五","六","日"),"")</f>
        <v/>
      </c>
      <c r="L637" s="37" t="str">
        <f>IF(ISNUMBER(B637),DATE(YEAR(B637),MONTH(B637),1),"")</f>
        <v/>
      </c>
      <c r="M637" s="38">
        <f>IF(AND(ISNUMBER(B637),ISNUMBER(G637)),IF(AND(OR(NOT(ISNUMBER('看板'!$C$4)),B637&gt;='看板'!$C$4),OR(NOT(ISNUMBER('看板'!$E$4)),B637&lt;='看板'!$E$4),OR('看板'!$C$5="",C637='看板'!$C$5),OR('看板'!$E$5="",D637='看板'!$E$5)),1,0),0)</f>
        <v>0</v>
      </c>
      <c r="N637" s="38" t="str">
        <f>IF(M637=1,COUNTIF(M$5:M637,1),"")</f>
        <v/>
      </c>
      <c r="O637" s="39" t="str">
        <f>IF(M637=1,SUMIF(M$5:M637,1,G$5:G637),"")</f>
        <v/>
      </c>
      <c r="P637" s="39" t="str">
        <f>IF(M637=1,MAX(0,MAX(O$5:O637)),"")</f>
        <v/>
      </c>
      <c r="Q637" s="40" t="str">
        <f>IF(M637=1,P637-O637,"")</f>
        <v/>
      </c>
      <c r="R637" s="38">
        <f>IF(M637=1,IF(G637&gt;0,R636+1,0),R636)</f>
        <v>0</v>
      </c>
      <c r="S637" s="38">
        <f>IF(M637=1,IF(G637&lt;0,S636+1,0),S636)</f>
        <v>0</v>
      </c>
      <c r="T637" s="36" t="str">
        <f>IF(M637&lt;&gt;1,"",IF(R636&gt;=3,"前面连赢 3 笔以上","前面连赢 "&amp;R636&amp;" 笔"))</f>
        <v/>
      </c>
      <c r="U637" s="40" t="str">
        <f>IF(AND(M637=1,ISNUMBER(H637)),H637-G637,"")</f>
        <v/>
      </c>
      <c r="V637" s="41" t="e">
        <f>IF(M637=1,O637,NA())</f>
        <v>#N/A</v>
      </c>
      <c r="W637" s="41" t="e">
        <f>IF(M637=1,-Q637,NA())</f>
        <v>#N/A</v>
      </c>
    </row>
    <row r="638">
      <c r="A638" s="17" t="n"/>
      <c r="B638" s="23" t="n"/>
      <c r="C638" s="25" t="n"/>
      <c r="D638" s="25" t="n"/>
      <c r="E638" s="25" t="n"/>
      <c r="F638" s="25" t="n"/>
      <c r="G638" s="35" t="n"/>
      <c r="H638" s="35" t="n"/>
      <c r="I638" s="25" t="n"/>
      <c r="J638" s="25" t="n"/>
      <c r="K638" s="36" t="str">
        <f>IF(ISNUMBER(B638),"周"&amp;CHOOSE(WEEKDAY(B638,2),"一","二","三","四","五","六","日"),"")</f>
        <v/>
      </c>
      <c r="L638" s="37" t="str">
        <f>IF(ISNUMBER(B638),DATE(YEAR(B638),MONTH(B638),1),"")</f>
        <v/>
      </c>
      <c r="M638" s="38">
        <f>IF(AND(ISNUMBER(B638),ISNUMBER(G638)),IF(AND(OR(NOT(ISNUMBER('看板'!$C$4)),B638&gt;='看板'!$C$4),OR(NOT(ISNUMBER('看板'!$E$4)),B638&lt;='看板'!$E$4),OR('看板'!$C$5="",C638='看板'!$C$5),OR('看板'!$E$5="",D638='看板'!$E$5)),1,0),0)</f>
        <v>0</v>
      </c>
      <c r="N638" s="38" t="str">
        <f>IF(M638=1,COUNTIF(M$5:M638,1),"")</f>
        <v/>
      </c>
      <c r="O638" s="39" t="str">
        <f>IF(M638=1,SUMIF(M$5:M638,1,G$5:G638),"")</f>
        <v/>
      </c>
      <c r="P638" s="39" t="str">
        <f>IF(M638=1,MAX(0,MAX(O$5:O638)),"")</f>
        <v/>
      </c>
      <c r="Q638" s="40" t="str">
        <f>IF(M638=1,P638-O638,"")</f>
        <v/>
      </c>
      <c r="R638" s="38">
        <f>IF(M638=1,IF(G638&gt;0,R637+1,0),R637)</f>
        <v>0</v>
      </c>
      <c r="S638" s="38">
        <f>IF(M638=1,IF(G638&lt;0,S637+1,0),S637)</f>
        <v>0</v>
      </c>
      <c r="T638" s="36" t="str">
        <f>IF(M638&lt;&gt;1,"",IF(R637&gt;=3,"前面连赢 3 笔以上","前面连赢 "&amp;R637&amp;" 笔"))</f>
        <v/>
      </c>
      <c r="U638" s="40" t="str">
        <f>IF(AND(M638=1,ISNUMBER(H638)),H638-G638,"")</f>
        <v/>
      </c>
      <c r="V638" s="41" t="e">
        <f>IF(M638=1,O638,NA())</f>
        <v>#N/A</v>
      </c>
      <c r="W638" s="41" t="e">
        <f>IF(M638=1,-Q638,NA())</f>
        <v>#N/A</v>
      </c>
    </row>
    <row r="639">
      <c r="A639" s="17" t="n"/>
      <c r="B639" s="23" t="n"/>
      <c r="C639" s="25" t="n"/>
      <c r="D639" s="25" t="n"/>
      <c r="E639" s="25" t="n"/>
      <c r="F639" s="25" t="n"/>
      <c r="G639" s="35" t="n"/>
      <c r="H639" s="35" t="n"/>
      <c r="I639" s="25" t="n"/>
      <c r="J639" s="25" t="n"/>
      <c r="K639" s="36" t="str">
        <f>IF(ISNUMBER(B639),"周"&amp;CHOOSE(WEEKDAY(B639,2),"一","二","三","四","五","六","日"),"")</f>
        <v/>
      </c>
      <c r="L639" s="37" t="str">
        <f>IF(ISNUMBER(B639),DATE(YEAR(B639),MONTH(B639),1),"")</f>
        <v/>
      </c>
      <c r="M639" s="38">
        <f>IF(AND(ISNUMBER(B639),ISNUMBER(G639)),IF(AND(OR(NOT(ISNUMBER('看板'!$C$4)),B639&gt;='看板'!$C$4),OR(NOT(ISNUMBER('看板'!$E$4)),B639&lt;='看板'!$E$4),OR('看板'!$C$5="",C639='看板'!$C$5),OR('看板'!$E$5="",D639='看板'!$E$5)),1,0),0)</f>
        <v>0</v>
      </c>
      <c r="N639" s="38" t="str">
        <f>IF(M639=1,COUNTIF(M$5:M639,1),"")</f>
        <v/>
      </c>
      <c r="O639" s="39" t="str">
        <f>IF(M639=1,SUMIF(M$5:M639,1,G$5:G639),"")</f>
        <v/>
      </c>
      <c r="P639" s="39" t="str">
        <f>IF(M639=1,MAX(0,MAX(O$5:O639)),"")</f>
        <v/>
      </c>
      <c r="Q639" s="40" t="str">
        <f>IF(M639=1,P639-O639,"")</f>
        <v/>
      </c>
      <c r="R639" s="38">
        <f>IF(M639=1,IF(G639&gt;0,R638+1,0),R638)</f>
        <v>0</v>
      </c>
      <c r="S639" s="38">
        <f>IF(M639=1,IF(G639&lt;0,S638+1,0),S638)</f>
        <v>0</v>
      </c>
      <c r="T639" s="36" t="str">
        <f>IF(M639&lt;&gt;1,"",IF(R638&gt;=3,"前面连赢 3 笔以上","前面连赢 "&amp;R638&amp;" 笔"))</f>
        <v/>
      </c>
      <c r="U639" s="40" t="str">
        <f>IF(AND(M639=1,ISNUMBER(H639)),H639-G639,"")</f>
        <v/>
      </c>
      <c r="V639" s="41" t="e">
        <f>IF(M639=1,O639,NA())</f>
        <v>#N/A</v>
      </c>
      <c r="W639" s="41" t="e">
        <f>IF(M639=1,-Q639,NA())</f>
        <v>#N/A</v>
      </c>
    </row>
    <row r="640">
      <c r="A640" s="17" t="n"/>
      <c r="B640" s="23" t="n"/>
      <c r="C640" s="25" t="n"/>
      <c r="D640" s="25" t="n"/>
      <c r="E640" s="25" t="n"/>
      <c r="F640" s="25" t="n"/>
      <c r="G640" s="35" t="n"/>
      <c r="H640" s="35" t="n"/>
      <c r="I640" s="25" t="n"/>
      <c r="J640" s="25" t="n"/>
      <c r="K640" s="36" t="str">
        <f>IF(ISNUMBER(B640),"周"&amp;CHOOSE(WEEKDAY(B640,2),"一","二","三","四","五","六","日"),"")</f>
        <v/>
      </c>
      <c r="L640" s="37" t="str">
        <f>IF(ISNUMBER(B640),DATE(YEAR(B640),MONTH(B640),1),"")</f>
        <v/>
      </c>
      <c r="M640" s="38">
        <f>IF(AND(ISNUMBER(B640),ISNUMBER(G640)),IF(AND(OR(NOT(ISNUMBER('看板'!$C$4)),B640&gt;='看板'!$C$4),OR(NOT(ISNUMBER('看板'!$E$4)),B640&lt;='看板'!$E$4),OR('看板'!$C$5="",C640='看板'!$C$5),OR('看板'!$E$5="",D640='看板'!$E$5)),1,0),0)</f>
        <v>0</v>
      </c>
      <c r="N640" s="38" t="str">
        <f>IF(M640=1,COUNTIF(M$5:M640,1),"")</f>
        <v/>
      </c>
      <c r="O640" s="39" t="str">
        <f>IF(M640=1,SUMIF(M$5:M640,1,G$5:G640),"")</f>
        <v/>
      </c>
      <c r="P640" s="39" t="str">
        <f>IF(M640=1,MAX(0,MAX(O$5:O640)),"")</f>
        <v/>
      </c>
      <c r="Q640" s="40" t="str">
        <f>IF(M640=1,P640-O640,"")</f>
        <v/>
      </c>
      <c r="R640" s="38">
        <f>IF(M640=1,IF(G640&gt;0,R639+1,0),R639)</f>
        <v>0</v>
      </c>
      <c r="S640" s="38">
        <f>IF(M640=1,IF(G640&lt;0,S639+1,0),S639)</f>
        <v>0</v>
      </c>
      <c r="T640" s="36" t="str">
        <f>IF(M640&lt;&gt;1,"",IF(R639&gt;=3,"前面连赢 3 笔以上","前面连赢 "&amp;R639&amp;" 笔"))</f>
        <v/>
      </c>
      <c r="U640" s="40" t="str">
        <f>IF(AND(M640=1,ISNUMBER(H640)),H640-G640,"")</f>
        <v/>
      </c>
      <c r="V640" s="41" t="e">
        <f>IF(M640=1,O640,NA())</f>
        <v>#N/A</v>
      </c>
      <c r="W640" s="41" t="e">
        <f>IF(M640=1,-Q640,NA())</f>
        <v>#N/A</v>
      </c>
    </row>
    <row r="641">
      <c r="A641" s="17" t="n"/>
      <c r="B641" s="23" t="n"/>
      <c r="C641" s="25" t="n"/>
      <c r="D641" s="25" t="n"/>
      <c r="E641" s="25" t="n"/>
      <c r="F641" s="25" t="n"/>
      <c r="G641" s="35" t="n"/>
      <c r="H641" s="35" t="n"/>
      <c r="I641" s="25" t="n"/>
      <c r="J641" s="25" t="n"/>
      <c r="K641" s="36" t="str">
        <f>IF(ISNUMBER(B641),"周"&amp;CHOOSE(WEEKDAY(B641,2),"一","二","三","四","五","六","日"),"")</f>
        <v/>
      </c>
      <c r="L641" s="37" t="str">
        <f>IF(ISNUMBER(B641),DATE(YEAR(B641),MONTH(B641),1),"")</f>
        <v/>
      </c>
      <c r="M641" s="38">
        <f>IF(AND(ISNUMBER(B641),ISNUMBER(G641)),IF(AND(OR(NOT(ISNUMBER('看板'!$C$4)),B641&gt;='看板'!$C$4),OR(NOT(ISNUMBER('看板'!$E$4)),B641&lt;='看板'!$E$4),OR('看板'!$C$5="",C641='看板'!$C$5),OR('看板'!$E$5="",D641='看板'!$E$5)),1,0),0)</f>
        <v>0</v>
      </c>
      <c r="N641" s="38" t="str">
        <f>IF(M641=1,COUNTIF(M$5:M641,1),"")</f>
        <v/>
      </c>
      <c r="O641" s="39" t="str">
        <f>IF(M641=1,SUMIF(M$5:M641,1,G$5:G641),"")</f>
        <v/>
      </c>
      <c r="P641" s="39" t="str">
        <f>IF(M641=1,MAX(0,MAX(O$5:O641)),"")</f>
        <v/>
      </c>
      <c r="Q641" s="40" t="str">
        <f>IF(M641=1,P641-O641,"")</f>
        <v/>
      </c>
      <c r="R641" s="38">
        <f>IF(M641=1,IF(G641&gt;0,R640+1,0),R640)</f>
        <v>0</v>
      </c>
      <c r="S641" s="38">
        <f>IF(M641=1,IF(G641&lt;0,S640+1,0),S640)</f>
        <v>0</v>
      </c>
      <c r="T641" s="36" t="str">
        <f>IF(M641&lt;&gt;1,"",IF(R640&gt;=3,"前面连赢 3 笔以上","前面连赢 "&amp;R640&amp;" 笔"))</f>
        <v/>
      </c>
      <c r="U641" s="40" t="str">
        <f>IF(AND(M641=1,ISNUMBER(H641)),H641-G641,"")</f>
        <v/>
      </c>
      <c r="V641" s="41" t="e">
        <f>IF(M641=1,O641,NA())</f>
        <v>#N/A</v>
      </c>
      <c r="W641" s="41" t="e">
        <f>IF(M641=1,-Q641,NA())</f>
        <v>#N/A</v>
      </c>
    </row>
    <row r="642">
      <c r="A642" s="17" t="n"/>
      <c r="B642" s="23" t="n"/>
      <c r="C642" s="25" t="n"/>
      <c r="D642" s="25" t="n"/>
      <c r="E642" s="25" t="n"/>
      <c r="F642" s="25" t="n"/>
      <c r="G642" s="35" t="n"/>
      <c r="H642" s="35" t="n"/>
      <c r="I642" s="25" t="n"/>
      <c r="J642" s="25" t="n"/>
      <c r="K642" s="36" t="str">
        <f>IF(ISNUMBER(B642),"周"&amp;CHOOSE(WEEKDAY(B642,2),"一","二","三","四","五","六","日"),"")</f>
        <v/>
      </c>
      <c r="L642" s="37" t="str">
        <f>IF(ISNUMBER(B642),DATE(YEAR(B642),MONTH(B642),1),"")</f>
        <v/>
      </c>
      <c r="M642" s="38">
        <f>IF(AND(ISNUMBER(B642),ISNUMBER(G642)),IF(AND(OR(NOT(ISNUMBER('看板'!$C$4)),B642&gt;='看板'!$C$4),OR(NOT(ISNUMBER('看板'!$E$4)),B642&lt;='看板'!$E$4),OR('看板'!$C$5="",C642='看板'!$C$5),OR('看板'!$E$5="",D642='看板'!$E$5)),1,0),0)</f>
        <v>0</v>
      </c>
      <c r="N642" s="38" t="str">
        <f>IF(M642=1,COUNTIF(M$5:M642,1),"")</f>
        <v/>
      </c>
      <c r="O642" s="39" t="str">
        <f>IF(M642=1,SUMIF(M$5:M642,1,G$5:G642),"")</f>
        <v/>
      </c>
      <c r="P642" s="39" t="str">
        <f>IF(M642=1,MAX(0,MAX(O$5:O642)),"")</f>
        <v/>
      </c>
      <c r="Q642" s="40" t="str">
        <f>IF(M642=1,P642-O642,"")</f>
        <v/>
      </c>
      <c r="R642" s="38">
        <f>IF(M642=1,IF(G642&gt;0,R641+1,0),R641)</f>
        <v>0</v>
      </c>
      <c r="S642" s="38">
        <f>IF(M642=1,IF(G642&lt;0,S641+1,0),S641)</f>
        <v>0</v>
      </c>
      <c r="T642" s="36" t="str">
        <f>IF(M642&lt;&gt;1,"",IF(R641&gt;=3,"前面连赢 3 笔以上","前面连赢 "&amp;R641&amp;" 笔"))</f>
        <v/>
      </c>
      <c r="U642" s="40" t="str">
        <f>IF(AND(M642=1,ISNUMBER(H642)),H642-G642,"")</f>
        <v/>
      </c>
      <c r="V642" s="41" t="e">
        <f>IF(M642=1,O642,NA())</f>
        <v>#N/A</v>
      </c>
      <c r="W642" s="41" t="e">
        <f>IF(M642=1,-Q642,NA())</f>
        <v>#N/A</v>
      </c>
    </row>
    <row r="643">
      <c r="A643" s="17" t="n"/>
      <c r="B643" s="23" t="n"/>
      <c r="C643" s="25" t="n"/>
      <c r="D643" s="25" t="n"/>
      <c r="E643" s="25" t="n"/>
      <c r="F643" s="25" t="n"/>
      <c r="G643" s="35" t="n"/>
      <c r="H643" s="35" t="n"/>
      <c r="I643" s="25" t="n"/>
      <c r="J643" s="25" t="n"/>
      <c r="K643" s="36" t="str">
        <f>IF(ISNUMBER(B643),"周"&amp;CHOOSE(WEEKDAY(B643,2),"一","二","三","四","五","六","日"),"")</f>
        <v/>
      </c>
      <c r="L643" s="37" t="str">
        <f>IF(ISNUMBER(B643),DATE(YEAR(B643),MONTH(B643),1),"")</f>
        <v/>
      </c>
      <c r="M643" s="38">
        <f>IF(AND(ISNUMBER(B643),ISNUMBER(G643)),IF(AND(OR(NOT(ISNUMBER('看板'!$C$4)),B643&gt;='看板'!$C$4),OR(NOT(ISNUMBER('看板'!$E$4)),B643&lt;='看板'!$E$4),OR('看板'!$C$5="",C643='看板'!$C$5),OR('看板'!$E$5="",D643='看板'!$E$5)),1,0),0)</f>
        <v>0</v>
      </c>
      <c r="N643" s="38" t="str">
        <f>IF(M643=1,COUNTIF(M$5:M643,1),"")</f>
        <v/>
      </c>
      <c r="O643" s="39" t="str">
        <f>IF(M643=1,SUMIF(M$5:M643,1,G$5:G643),"")</f>
        <v/>
      </c>
      <c r="P643" s="39" t="str">
        <f>IF(M643=1,MAX(0,MAX(O$5:O643)),"")</f>
        <v/>
      </c>
      <c r="Q643" s="40" t="str">
        <f>IF(M643=1,P643-O643,"")</f>
        <v/>
      </c>
      <c r="R643" s="38">
        <f>IF(M643=1,IF(G643&gt;0,R642+1,0),R642)</f>
        <v>0</v>
      </c>
      <c r="S643" s="38">
        <f>IF(M643=1,IF(G643&lt;0,S642+1,0),S642)</f>
        <v>0</v>
      </c>
      <c r="T643" s="36" t="str">
        <f>IF(M643&lt;&gt;1,"",IF(R642&gt;=3,"前面连赢 3 笔以上","前面连赢 "&amp;R642&amp;" 笔"))</f>
        <v/>
      </c>
      <c r="U643" s="40" t="str">
        <f>IF(AND(M643=1,ISNUMBER(H643)),H643-G643,"")</f>
        <v/>
      </c>
      <c r="V643" s="41" t="e">
        <f>IF(M643=1,O643,NA())</f>
        <v>#N/A</v>
      </c>
      <c r="W643" s="41" t="e">
        <f>IF(M643=1,-Q643,NA())</f>
        <v>#N/A</v>
      </c>
    </row>
    <row r="644">
      <c r="A644" s="17" t="n"/>
      <c r="B644" s="23" t="n"/>
      <c r="C644" s="25" t="n"/>
      <c r="D644" s="25" t="n"/>
      <c r="E644" s="25" t="n"/>
      <c r="F644" s="25" t="n"/>
      <c r="G644" s="35" t="n"/>
      <c r="H644" s="35" t="n"/>
      <c r="I644" s="25" t="n"/>
      <c r="J644" s="25" t="n"/>
      <c r="K644" s="36" t="str">
        <f>IF(ISNUMBER(B644),"周"&amp;CHOOSE(WEEKDAY(B644,2),"一","二","三","四","五","六","日"),"")</f>
        <v/>
      </c>
      <c r="L644" s="37" t="str">
        <f>IF(ISNUMBER(B644),DATE(YEAR(B644),MONTH(B644),1),"")</f>
        <v/>
      </c>
      <c r="M644" s="38">
        <f>IF(AND(ISNUMBER(B644),ISNUMBER(G644)),IF(AND(OR(NOT(ISNUMBER('看板'!$C$4)),B644&gt;='看板'!$C$4),OR(NOT(ISNUMBER('看板'!$E$4)),B644&lt;='看板'!$E$4),OR('看板'!$C$5="",C644='看板'!$C$5),OR('看板'!$E$5="",D644='看板'!$E$5)),1,0),0)</f>
        <v>0</v>
      </c>
      <c r="N644" s="38" t="str">
        <f>IF(M644=1,COUNTIF(M$5:M644,1),"")</f>
        <v/>
      </c>
      <c r="O644" s="39" t="str">
        <f>IF(M644=1,SUMIF(M$5:M644,1,G$5:G644),"")</f>
        <v/>
      </c>
      <c r="P644" s="39" t="str">
        <f>IF(M644=1,MAX(0,MAX(O$5:O644)),"")</f>
        <v/>
      </c>
      <c r="Q644" s="40" t="str">
        <f>IF(M644=1,P644-O644,"")</f>
        <v/>
      </c>
      <c r="R644" s="38">
        <f>IF(M644=1,IF(G644&gt;0,R643+1,0),R643)</f>
        <v>0</v>
      </c>
      <c r="S644" s="38">
        <f>IF(M644=1,IF(G644&lt;0,S643+1,0),S643)</f>
        <v>0</v>
      </c>
      <c r="T644" s="36" t="str">
        <f>IF(M644&lt;&gt;1,"",IF(R643&gt;=3,"前面连赢 3 笔以上","前面连赢 "&amp;R643&amp;" 笔"))</f>
        <v/>
      </c>
      <c r="U644" s="40" t="str">
        <f>IF(AND(M644=1,ISNUMBER(H644)),H644-G644,"")</f>
        <v/>
      </c>
      <c r="V644" s="41" t="e">
        <f>IF(M644=1,O644,NA())</f>
        <v>#N/A</v>
      </c>
      <c r="W644" s="41" t="e">
        <f>IF(M644=1,-Q644,NA())</f>
        <v>#N/A</v>
      </c>
    </row>
    <row r="645">
      <c r="A645" s="17" t="n"/>
      <c r="B645" s="23" t="n"/>
      <c r="C645" s="25" t="n"/>
      <c r="D645" s="25" t="n"/>
      <c r="E645" s="25" t="n"/>
      <c r="F645" s="25" t="n"/>
      <c r="G645" s="35" t="n"/>
      <c r="H645" s="35" t="n"/>
      <c r="I645" s="25" t="n"/>
      <c r="J645" s="25" t="n"/>
      <c r="K645" s="36" t="str">
        <f>IF(ISNUMBER(B645),"周"&amp;CHOOSE(WEEKDAY(B645,2),"一","二","三","四","五","六","日"),"")</f>
        <v/>
      </c>
      <c r="L645" s="37" t="str">
        <f>IF(ISNUMBER(B645),DATE(YEAR(B645),MONTH(B645),1),"")</f>
        <v/>
      </c>
      <c r="M645" s="38">
        <f>IF(AND(ISNUMBER(B645),ISNUMBER(G645)),IF(AND(OR(NOT(ISNUMBER('看板'!$C$4)),B645&gt;='看板'!$C$4),OR(NOT(ISNUMBER('看板'!$E$4)),B645&lt;='看板'!$E$4),OR('看板'!$C$5="",C645='看板'!$C$5),OR('看板'!$E$5="",D645='看板'!$E$5)),1,0),0)</f>
        <v>0</v>
      </c>
      <c r="N645" s="38" t="str">
        <f>IF(M645=1,COUNTIF(M$5:M645,1),"")</f>
        <v/>
      </c>
      <c r="O645" s="39" t="str">
        <f>IF(M645=1,SUMIF(M$5:M645,1,G$5:G645),"")</f>
        <v/>
      </c>
      <c r="P645" s="39" t="str">
        <f>IF(M645=1,MAX(0,MAX(O$5:O645)),"")</f>
        <v/>
      </c>
      <c r="Q645" s="40" t="str">
        <f>IF(M645=1,P645-O645,"")</f>
        <v/>
      </c>
      <c r="R645" s="38">
        <f>IF(M645=1,IF(G645&gt;0,R644+1,0),R644)</f>
        <v>0</v>
      </c>
      <c r="S645" s="38">
        <f>IF(M645=1,IF(G645&lt;0,S644+1,0),S644)</f>
        <v>0</v>
      </c>
      <c r="T645" s="36" t="str">
        <f>IF(M645&lt;&gt;1,"",IF(R644&gt;=3,"前面连赢 3 笔以上","前面连赢 "&amp;R644&amp;" 笔"))</f>
        <v/>
      </c>
      <c r="U645" s="40" t="str">
        <f>IF(AND(M645=1,ISNUMBER(H645)),H645-G645,"")</f>
        <v/>
      </c>
      <c r="V645" s="41" t="e">
        <f>IF(M645=1,O645,NA())</f>
        <v>#N/A</v>
      </c>
      <c r="W645" s="41" t="e">
        <f>IF(M645=1,-Q645,NA())</f>
        <v>#N/A</v>
      </c>
    </row>
    <row r="646">
      <c r="A646" s="17" t="n"/>
      <c r="B646" s="23" t="n"/>
      <c r="C646" s="25" t="n"/>
      <c r="D646" s="25" t="n"/>
      <c r="E646" s="25" t="n"/>
      <c r="F646" s="25" t="n"/>
      <c r="G646" s="35" t="n"/>
      <c r="H646" s="35" t="n"/>
      <c r="I646" s="25" t="n"/>
      <c r="J646" s="25" t="n"/>
      <c r="K646" s="36" t="str">
        <f>IF(ISNUMBER(B646),"周"&amp;CHOOSE(WEEKDAY(B646,2),"一","二","三","四","五","六","日"),"")</f>
        <v/>
      </c>
      <c r="L646" s="37" t="str">
        <f>IF(ISNUMBER(B646),DATE(YEAR(B646),MONTH(B646),1),"")</f>
        <v/>
      </c>
      <c r="M646" s="38">
        <f>IF(AND(ISNUMBER(B646),ISNUMBER(G646)),IF(AND(OR(NOT(ISNUMBER('看板'!$C$4)),B646&gt;='看板'!$C$4),OR(NOT(ISNUMBER('看板'!$E$4)),B646&lt;='看板'!$E$4),OR('看板'!$C$5="",C646='看板'!$C$5),OR('看板'!$E$5="",D646='看板'!$E$5)),1,0),0)</f>
        <v>0</v>
      </c>
      <c r="N646" s="38" t="str">
        <f>IF(M646=1,COUNTIF(M$5:M646,1),"")</f>
        <v/>
      </c>
      <c r="O646" s="39" t="str">
        <f>IF(M646=1,SUMIF(M$5:M646,1,G$5:G646),"")</f>
        <v/>
      </c>
      <c r="P646" s="39" t="str">
        <f>IF(M646=1,MAX(0,MAX(O$5:O646)),"")</f>
        <v/>
      </c>
      <c r="Q646" s="40" t="str">
        <f>IF(M646=1,P646-O646,"")</f>
        <v/>
      </c>
      <c r="R646" s="38">
        <f>IF(M646=1,IF(G646&gt;0,R645+1,0),R645)</f>
        <v>0</v>
      </c>
      <c r="S646" s="38">
        <f>IF(M646=1,IF(G646&lt;0,S645+1,0),S645)</f>
        <v>0</v>
      </c>
      <c r="T646" s="36" t="str">
        <f>IF(M646&lt;&gt;1,"",IF(R645&gt;=3,"前面连赢 3 笔以上","前面连赢 "&amp;R645&amp;" 笔"))</f>
        <v/>
      </c>
      <c r="U646" s="40" t="str">
        <f>IF(AND(M646=1,ISNUMBER(H646)),H646-G646,"")</f>
        <v/>
      </c>
      <c r="V646" s="41" t="e">
        <f>IF(M646=1,O646,NA())</f>
        <v>#N/A</v>
      </c>
      <c r="W646" s="41" t="e">
        <f>IF(M646=1,-Q646,NA())</f>
        <v>#N/A</v>
      </c>
    </row>
    <row r="647">
      <c r="A647" s="17" t="n"/>
      <c r="B647" s="23" t="n"/>
      <c r="C647" s="25" t="n"/>
      <c r="D647" s="25" t="n"/>
      <c r="E647" s="25" t="n"/>
      <c r="F647" s="25" t="n"/>
      <c r="G647" s="35" t="n"/>
      <c r="H647" s="35" t="n"/>
      <c r="I647" s="25" t="n"/>
      <c r="J647" s="25" t="n"/>
      <c r="K647" s="36" t="str">
        <f>IF(ISNUMBER(B647),"周"&amp;CHOOSE(WEEKDAY(B647,2),"一","二","三","四","五","六","日"),"")</f>
        <v/>
      </c>
      <c r="L647" s="37" t="str">
        <f>IF(ISNUMBER(B647),DATE(YEAR(B647),MONTH(B647),1),"")</f>
        <v/>
      </c>
      <c r="M647" s="38">
        <f>IF(AND(ISNUMBER(B647),ISNUMBER(G647)),IF(AND(OR(NOT(ISNUMBER('看板'!$C$4)),B647&gt;='看板'!$C$4),OR(NOT(ISNUMBER('看板'!$E$4)),B647&lt;='看板'!$E$4),OR('看板'!$C$5="",C647='看板'!$C$5),OR('看板'!$E$5="",D647='看板'!$E$5)),1,0),0)</f>
        <v>0</v>
      </c>
      <c r="N647" s="38" t="str">
        <f>IF(M647=1,COUNTIF(M$5:M647,1),"")</f>
        <v/>
      </c>
      <c r="O647" s="39" t="str">
        <f>IF(M647=1,SUMIF(M$5:M647,1,G$5:G647),"")</f>
        <v/>
      </c>
      <c r="P647" s="39" t="str">
        <f>IF(M647=1,MAX(0,MAX(O$5:O647)),"")</f>
        <v/>
      </c>
      <c r="Q647" s="40" t="str">
        <f>IF(M647=1,P647-O647,"")</f>
        <v/>
      </c>
      <c r="R647" s="38">
        <f>IF(M647=1,IF(G647&gt;0,R646+1,0),R646)</f>
        <v>0</v>
      </c>
      <c r="S647" s="38">
        <f>IF(M647=1,IF(G647&lt;0,S646+1,0),S646)</f>
        <v>0</v>
      </c>
      <c r="T647" s="36" t="str">
        <f>IF(M647&lt;&gt;1,"",IF(R646&gt;=3,"前面连赢 3 笔以上","前面连赢 "&amp;R646&amp;" 笔"))</f>
        <v/>
      </c>
      <c r="U647" s="40" t="str">
        <f>IF(AND(M647=1,ISNUMBER(H647)),H647-G647,"")</f>
        <v/>
      </c>
      <c r="V647" s="41" t="e">
        <f>IF(M647=1,O647,NA())</f>
        <v>#N/A</v>
      </c>
      <c r="W647" s="41" t="e">
        <f>IF(M647=1,-Q647,NA())</f>
        <v>#N/A</v>
      </c>
    </row>
    <row r="648">
      <c r="A648" s="17" t="n"/>
      <c r="B648" s="23" t="n"/>
      <c r="C648" s="25" t="n"/>
      <c r="D648" s="25" t="n"/>
      <c r="E648" s="25" t="n"/>
      <c r="F648" s="25" t="n"/>
      <c r="G648" s="35" t="n"/>
      <c r="H648" s="35" t="n"/>
      <c r="I648" s="25" t="n"/>
      <c r="J648" s="25" t="n"/>
      <c r="K648" s="36" t="str">
        <f>IF(ISNUMBER(B648),"周"&amp;CHOOSE(WEEKDAY(B648,2),"一","二","三","四","五","六","日"),"")</f>
        <v/>
      </c>
      <c r="L648" s="37" t="str">
        <f>IF(ISNUMBER(B648),DATE(YEAR(B648),MONTH(B648),1),"")</f>
        <v/>
      </c>
      <c r="M648" s="38">
        <f>IF(AND(ISNUMBER(B648),ISNUMBER(G648)),IF(AND(OR(NOT(ISNUMBER('看板'!$C$4)),B648&gt;='看板'!$C$4),OR(NOT(ISNUMBER('看板'!$E$4)),B648&lt;='看板'!$E$4),OR('看板'!$C$5="",C648='看板'!$C$5),OR('看板'!$E$5="",D648='看板'!$E$5)),1,0),0)</f>
        <v>0</v>
      </c>
      <c r="N648" s="38" t="str">
        <f>IF(M648=1,COUNTIF(M$5:M648,1),"")</f>
        <v/>
      </c>
      <c r="O648" s="39" t="str">
        <f>IF(M648=1,SUMIF(M$5:M648,1,G$5:G648),"")</f>
        <v/>
      </c>
      <c r="P648" s="39" t="str">
        <f>IF(M648=1,MAX(0,MAX(O$5:O648)),"")</f>
        <v/>
      </c>
      <c r="Q648" s="40" t="str">
        <f>IF(M648=1,P648-O648,"")</f>
        <v/>
      </c>
      <c r="R648" s="38">
        <f>IF(M648=1,IF(G648&gt;0,R647+1,0),R647)</f>
        <v>0</v>
      </c>
      <c r="S648" s="38">
        <f>IF(M648=1,IF(G648&lt;0,S647+1,0),S647)</f>
        <v>0</v>
      </c>
      <c r="T648" s="36" t="str">
        <f>IF(M648&lt;&gt;1,"",IF(R647&gt;=3,"前面连赢 3 笔以上","前面连赢 "&amp;R647&amp;" 笔"))</f>
        <v/>
      </c>
      <c r="U648" s="40" t="str">
        <f>IF(AND(M648=1,ISNUMBER(H648)),H648-G648,"")</f>
        <v/>
      </c>
      <c r="V648" s="41" t="e">
        <f>IF(M648=1,O648,NA())</f>
        <v>#N/A</v>
      </c>
      <c r="W648" s="41" t="e">
        <f>IF(M648=1,-Q648,NA())</f>
        <v>#N/A</v>
      </c>
    </row>
    <row r="649">
      <c r="A649" s="17" t="n"/>
      <c r="B649" s="23" t="n"/>
      <c r="C649" s="25" t="n"/>
      <c r="D649" s="25" t="n"/>
      <c r="E649" s="25" t="n"/>
      <c r="F649" s="25" t="n"/>
      <c r="G649" s="35" t="n"/>
      <c r="H649" s="35" t="n"/>
      <c r="I649" s="25" t="n"/>
      <c r="J649" s="25" t="n"/>
      <c r="K649" s="36" t="str">
        <f>IF(ISNUMBER(B649),"周"&amp;CHOOSE(WEEKDAY(B649,2),"一","二","三","四","五","六","日"),"")</f>
        <v/>
      </c>
      <c r="L649" s="37" t="str">
        <f>IF(ISNUMBER(B649),DATE(YEAR(B649),MONTH(B649),1),"")</f>
        <v/>
      </c>
      <c r="M649" s="38">
        <f>IF(AND(ISNUMBER(B649),ISNUMBER(G649)),IF(AND(OR(NOT(ISNUMBER('看板'!$C$4)),B649&gt;='看板'!$C$4),OR(NOT(ISNUMBER('看板'!$E$4)),B649&lt;='看板'!$E$4),OR('看板'!$C$5="",C649='看板'!$C$5),OR('看板'!$E$5="",D649='看板'!$E$5)),1,0),0)</f>
        <v>0</v>
      </c>
      <c r="N649" s="38" t="str">
        <f>IF(M649=1,COUNTIF(M$5:M649,1),"")</f>
        <v/>
      </c>
      <c r="O649" s="39" t="str">
        <f>IF(M649=1,SUMIF(M$5:M649,1,G$5:G649),"")</f>
        <v/>
      </c>
      <c r="P649" s="39" t="str">
        <f>IF(M649=1,MAX(0,MAX(O$5:O649)),"")</f>
        <v/>
      </c>
      <c r="Q649" s="40" t="str">
        <f>IF(M649=1,P649-O649,"")</f>
        <v/>
      </c>
      <c r="R649" s="38">
        <f>IF(M649=1,IF(G649&gt;0,R648+1,0),R648)</f>
        <v>0</v>
      </c>
      <c r="S649" s="38">
        <f>IF(M649=1,IF(G649&lt;0,S648+1,0),S648)</f>
        <v>0</v>
      </c>
      <c r="T649" s="36" t="str">
        <f>IF(M649&lt;&gt;1,"",IF(R648&gt;=3,"前面连赢 3 笔以上","前面连赢 "&amp;R648&amp;" 笔"))</f>
        <v/>
      </c>
      <c r="U649" s="40" t="str">
        <f>IF(AND(M649=1,ISNUMBER(H649)),H649-G649,"")</f>
        <v/>
      </c>
      <c r="V649" s="41" t="e">
        <f>IF(M649=1,O649,NA())</f>
        <v>#N/A</v>
      </c>
      <c r="W649" s="41" t="e">
        <f>IF(M649=1,-Q649,NA())</f>
        <v>#N/A</v>
      </c>
    </row>
    <row r="650">
      <c r="A650" s="17" t="n"/>
      <c r="B650" s="23" t="n"/>
      <c r="C650" s="25" t="n"/>
      <c r="D650" s="25" t="n"/>
      <c r="E650" s="25" t="n"/>
      <c r="F650" s="25" t="n"/>
      <c r="G650" s="35" t="n"/>
      <c r="H650" s="35" t="n"/>
      <c r="I650" s="25" t="n"/>
      <c r="J650" s="25" t="n"/>
      <c r="K650" s="36" t="str">
        <f>IF(ISNUMBER(B650),"周"&amp;CHOOSE(WEEKDAY(B650,2),"一","二","三","四","五","六","日"),"")</f>
        <v/>
      </c>
      <c r="L650" s="37" t="str">
        <f>IF(ISNUMBER(B650),DATE(YEAR(B650),MONTH(B650),1),"")</f>
        <v/>
      </c>
      <c r="M650" s="38">
        <f>IF(AND(ISNUMBER(B650),ISNUMBER(G650)),IF(AND(OR(NOT(ISNUMBER('看板'!$C$4)),B650&gt;='看板'!$C$4),OR(NOT(ISNUMBER('看板'!$E$4)),B650&lt;='看板'!$E$4),OR('看板'!$C$5="",C650='看板'!$C$5),OR('看板'!$E$5="",D650='看板'!$E$5)),1,0),0)</f>
        <v>0</v>
      </c>
      <c r="N650" s="38" t="str">
        <f>IF(M650=1,COUNTIF(M$5:M650,1),"")</f>
        <v/>
      </c>
      <c r="O650" s="39" t="str">
        <f>IF(M650=1,SUMIF(M$5:M650,1,G$5:G650),"")</f>
        <v/>
      </c>
      <c r="P650" s="39" t="str">
        <f>IF(M650=1,MAX(0,MAX(O$5:O650)),"")</f>
        <v/>
      </c>
      <c r="Q650" s="40" t="str">
        <f>IF(M650=1,P650-O650,"")</f>
        <v/>
      </c>
      <c r="R650" s="38">
        <f>IF(M650=1,IF(G650&gt;0,R649+1,0),R649)</f>
        <v>0</v>
      </c>
      <c r="S650" s="38">
        <f>IF(M650=1,IF(G650&lt;0,S649+1,0),S649)</f>
        <v>0</v>
      </c>
      <c r="T650" s="36" t="str">
        <f>IF(M650&lt;&gt;1,"",IF(R649&gt;=3,"前面连赢 3 笔以上","前面连赢 "&amp;R649&amp;" 笔"))</f>
        <v/>
      </c>
      <c r="U650" s="40" t="str">
        <f>IF(AND(M650=1,ISNUMBER(H650)),H650-G650,"")</f>
        <v/>
      </c>
      <c r="V650" s="41" t="e">
        <f>IF(M650=1,O650,NA())</f>
        <v>#N/A</v>
      </c>
      <c r="W650" s="41" t="e">
        <f>IF(M650=1,-Q650,NA())</f>
        <v>#N/A</v>
      </c>
    </row>
    <row r="651">
      <c r="A651" s="17" t="n"/>
      <c r="B651" s="23" t="n"/>
      <c r="C651" s="25" t="n"/>
      <c r="D651" s="25" t="n"/>
      <c r="E651" s="25" t="n"/>
      <c r="F651" s="25" t="n"/>
      <c r="G651" s="35" t="n"/>
      <c r="H651" s="35" t="n"/>
      <c r="I651" s="25" t="n"/>
      <c r="J651" s="25" t="n"/>
      <c r="K651" s="36" t="str">
        <f>IF(ISNUMBER(B651),"周"&amp;CHOOSE(WEEKDAY(B651,2),"一","二","三","四","五","六","日"),"")</f>
        <v/>
      </c>
      <c r="L651" s="37" t="str">
        <f>IF(ISNUMBER(B651),DATE(YEAR(B651),MONTH(B651),1),"")</f>
        <v/>
      </c>
      <c r="M651" s="38">
        <f>IF(AND(ISNUMBER(B651),ISNUMBER(G651)),IF(AND(OR(NOT(ISNUMBER('看板'!$C$4)),B651&gt;='看板'!$C$4),OR(NOT(ISNUMBER('看板'!$E$4)),B651&lt;='看板'!$E$4),OR('看板'!$C$5="",C651='看板'!$C$5),OR('看板'!$E$5="",D651='看板'!$E$5)),1,0),0)</f>
        <v>0</v>
      </c>
      <c r="N651" s="38" t="str">
        <f>IF(M651=1,COUNTIF(M$5:M651,1),"")</f>
        <v/>
      </c>
      <c r="O651" s="39" t="str">
        <f>IF(M651=1,SUMIF(M$5:M651,1,G$5:G651),"")</f>
        <v/>
      </c>
      <c r="P651" s="39" t="str">
        <f>IF(M651=1,MAX(0,MAX(O$5:O651)),"")</f>
        <v/>
      </c>
      <c r="Q651" s="40" t="str">
        <f>IF(M651=1,P651-O651,"")</f>
        <v/>
      </c>
      <c r="R651" s="38">
        <f>IF(M651=1,IF(G651&gt;0,R650+1,0),R650)</f>
        <v>0</v>
      </c>
      <c r="S651" s="38">
        <f>IF(M651=1,IF(G651&lt;0,S650+1,0),S650)</f>
        <v>0</v>
      </c>
      <c r="T651" s="36" t="str">
        <f>IF(M651&lt;&gt;1,"",IF(R650&gt;=3,"前面连赢 3 笔以上","前面连赢 "&amp;R650&amp;" 笔"))</f>
        <v/>
      </c>
      <c r="U651" s="40" t="str">
        <f>IF(AND(M651=1,ISNUMBER(H651)),H651-G651,"")</f>
        <v/>
      </c>
      <c r="V651" s="41" t="e">
        <f>IF(M651=1,O651,NA())</f>
        <v>#N/A</v>
      </c>
      <c r="W651" s="41" t="e">
        <f>IF(M651=1,-Q651,NA())</f>
        <v>#N/A</v>
      </c>
    </row>
    <row r="652">
      <c r="A652" s="17" t="n"/>
      <c r="B652" s="23" t="n"/>
      <c r="C652" s="25" t="n"/>
      <c r="D652" s="25" t="n"/>
      <c r="E652" s="25" t="n"/>
      <c r="F652" s="25" t="n"/>
      <c r="G652" s="35" t="n"/>
      <c r="H652" s="35" t="n"/>
      <c r="I652" s="25" t="n"/>
      <c r="J652" s="25" t="n"/>
      <c r="K652" s="36" t="str">
        <f>IF(ISNUMBER(B652),"周"&amp;CHOOSE(WEEKDAY(B652,2),"一","二","三","四","五","六","日"),"")</f>
        <v/>
      </c>
      <c r="L652" s="37" t="str">
        <f>IF(ISNUMBER(B652),DATE(YEAR(B652),MONTH(B652),1),"")</f>
        <v/>
      </c>
      <c r="M652" s="38">
        <f>IF(AND(ISNUMBER(B652),ISNUMBER(G652)),IF(AND(OR(NOT(ISNUMBER('看板'!$C$4)),B652&gt;='看板'!$C$4),OR(NOT(ISNUMBER('看板'!$E$4)),B652&lt;='看板'!$E$4),OR('看板'!$C$5="",C652='看板'!$C$5),OR('看板'!$E$5="",D652='看板'!$E$5)),1,0),0)</f>
        <v>0</v>
      </c>
      <c r="N652" s="38" t="str">
        <f>IF(M652=1,COUNTIF(M$5:M652,1),"")</f>
        <v/>
      </c>
      <c r="O652" s="39" t="str">
        <f>IF(M652=1,SUMIF(M$5:M652,1,G$5:G652),"")</f>
        <v/>
      </c>
      <c r="P652" s="39" t="str">
        <f>IF(M652=1,MAX(0,MAX(O$5:O652)),"")</f>
        <v/>
      </c>
      <c r="Q652" s="40" t="str">
        <f>IF(M652=1,P652-O652,"")</f>
        <v/>
      </c>
      <c r="R652" s="38">
        <f>IF(M652=1,IF(G652&gt;0,R651+1,0),R651)</f>
        <v>0</v>
      </c>
      <c r="S652" s="38">
        <f>IF(M652=1,IF(G652&lt;0,S651+1,0),S651)</f>
        <v>0</v>
      </c>
      <c r="T652" s="36" t="str">
        <f>IF(M652&lt;&gt;1,"",IF(R651&gt;=3,"前面连赢 3 笔以上","前面连赢 "&amp;R651&amp;" 笔"))</f>
        <v/>
      </c>
      <c r="U652" s="40" t="str">
        <f>IF(AND(M652=1,ISNUMBER(H652)),H652-G652,"")</f>
        <v/>
      </c>
      <c r="V652" s="41" t="e">
        <f>IF(M652=1,O652,NA())</f>
        <v>#N/A</v>
      </c>
      <c r="W652" s="41" t="e">
        <f>IF(M652=1,-Q652,NA())</f>
        <v>#N/A</v>
      </c>
    </row>
    <row r="653">
      <c r="A653" s="17" t="n"/>
      <c r="B653" s="23" t="n"/>
      <c r="C653" s="25" t="n"/>
      <c r="D653" s="25" t="n"/>
      <c r="E653" s="25" t="n"/>
      <c r="F653" s="25" t="n"/>
      <c r="G653" s="35" t="n"/>
      <c r="H653" s="35" t="n"/>
      <c r="I653" s="25" t="n"/>
      <c r="J653" s="25" t="n"/>
      <c r="K653" s="36" t="str">
        <f>IF(ISNUMBER(B653),"周"&amp;CHOOSE(WEEKDAY(B653,2),"一","二","三","四","五","六","日"),"")</f>
        <v/>
      </c>
      <c r="L653" s="37" t="str">
        <f>IF(ISNUMBER(B653),DATE(YEAR(B653),MONTH(B653),1),"")</f>
        <v/>
      </c>
      <c r="M653" s="38">
        <f>IF(AND(ISNUMBER(B653),ISNUMBER(G653)),IF(AND(OR(NOT(ISNUMBER('看板'!$C$4)),B653&gt;='看板'!$C$4),OR(NOT(ISNUMBER('看板'!$E$4)),B653&lt;='看板'!$E$4),OR('看板'!$C$5="",C653='看板'!$C$5),OR('看板'!$E$5="",D653='看板'!$E$5)),1,0),0)</f>
        <v>0</v>
      </c>
      <c r="N653" s="38" t="str">
        <f>IF(M653=1,COUNTIF(M$5:M653,1),"")</f>
        <v/>
      </c>
      <c r="O653" s="39" t="str">
        <f>IF(M653=1,SUMIF(M$5:M653,1,G$5:G653),"")</f>
        <v/>
      </c>
      <c r="P653" s="39" t="str">
        <f>IF(M653=1,MAX(0,MAX(O$5:O653)),"")</f>
        <v/>
      </c>
      <c r="Q653" s="40" t="str">
        <f>IF(M653=1,P653-O653,"")</f>
        <v/>
      </c>
      <c r="R653" s="38">
        <f>IF(M653=1,IF(G653&gt;0,R652+1,0),R652)</f>
        <v>0</v>
      </c>
      <c r="S653" s="38">
        <f>IF(M653=1,IF(G653&lt;0,S652+1,0),S652)</f>
        <v>0</v>
      </c>
      <c r="T653" s="36" t="str">
        <f>IF(M653&lt;&gt;1,"",IF(R652&gt;=3,"前面连赢 3 笔以上","前面连赢 "&amp;R652&amp;" 笔"))</f>
        <v/>
      </c>
      <c r="U653" s="40" t="str">
        <f>IF(AND(M653=1,ISNUMBER(H653)),H653-G653,"")</f>
        <v/>
      </c>
      <c r="V653" s="41" t="e">
        <f>IF(M653=1,O653,NA())</f>
        <v>#N/A</v>
      </c>
      <c r="W653" s="41" t="e">
        <f>IF(M653=1,-Q653,NA())</f>
        <v>#N/A</v>
      </c>
    </row>
    <row r="654">
      <c r="A654" s="17" t="n"/>
      <c r="B654" s="23" t="n"/>
      <c r="C654" s="25" t="n"/>
      <c r="D654" s="25" t="n"/>
      <c r="E654" s="25" t="n"/>
      <c r="F654" s="25" t="n"/>
      <c r="G654" s="35" t="n"/>
      <c r="H654" s="35" t="n"/>
      <c r="I654" s="25" t="n"/>
      <c r="J654" s="25" t="n"/>
      <c r="K654" s="36" t="str">
        <f>IF(ISNUMBER(B654),"周"&amp;CHOOSE(WEEKDAY(B654,2),"一","二","三","四","五","六","日"),"")</f>
        <v/>
      </c>
      <c r="L654" s="37" t="str">
        <f>IF(ISNUMBER(B654),DATE(YEAR(B654),MONTH(B654),1),"")</f>
        <v/>
      </c>
      <c r="M654" s="38">
        <f>IF(AND(ISNUMBER(B654),ISNUMBER(G654)),IF(AND(OR(NOT(ISNUMBER('看板'!$C$4)),B654&gt;='看板'!$C$4),OR(NOT(ISNUMBER('看板'!$E$4)),B654&lt;='看板'!$E$4),OR('看板'!$C$5="",C654='看板'!$C$5),OR('看板'!$E$5="",D654='看板'!$E$5)),1,0),0)</f>
        <v>0</v>
      </c>
      <c r="N654" s="38" t="str">
        <f>IF(M654=1,COUNTIF(M$5:M654,1),"")</f>
        <v/>
      </c>
      <c r="O654" s="39" t="str">
        <f>IF(M654=1,SUMIF(M$5:M654,1,G$5:G654),"")</f>
        <v/>
      </c>
      <c r="P654" s="39" t="str">
        <f>IF(M654=1,MAX(0,MAX(O$5:O654)),"")</f>
        <v/>
      </c>
      <c r="Q654" s="40" t="str">
        <f>IF(M654=1,P654-O654,"")</f>
        <v/>
      </c>
      <c r="R654" s="38">
        <f>IF(M654=1,IF(G654&gt;0,R653+1,0),R653)</f>
        <v>0</v>
      </c>
      <c r="S654" s="38">
        <f>IF(M654=1,IF(G654&lt;0,S653+1,0),S653)</f>
        <v>0</v>
      </c>
      <c r="T654" s="36" t="str">
        <f>IF(M654&lt;&gt;1,"",IF(R653&gt;=3,"前面连赢 3 笔以上","前面连赢 "&amp;R653&amp;" 笔"))</f>
        <v/>
      </c>
      <c r="U654" s="40" t="str">
        <f>IF(AND(M654=1,ISNUMBER(H654)),H654-G654,"")</f>
        <v/>
      </c>
      <c r="V654" s="41" t="e">
        <f>IF(M654=1,O654,NA())</f>
        <v>#N/A</v>
      </c>
      <c r="W654" s="41" t="e">
        <f>IF(M654=1,-Q654,NA())</f>
        <v>#N/A</v>
      </c>
    </row>
    <row r="655">
      <c r="A655" s="17" t="n"/>
      <c r="B655" s="23" t="n"/>
      <c r="C655" s="25" t="n"/>
      <c r="D655" s="25" t="n"/>
      <c r="E655" s="25" t="n"/>
      <c r="F655" s="25" t="n"/>
      <c r="G655" s="35" t="n"/>
      <c r="H655" s="35" t="n"/>
      <c r="I655" s="25" t="n"/>
      <c r="J655" s="25" t="n"/>
      <c r="K655" s="36" t="str">
        <f>IF(ISNUMBER(B655),"周"&amp;CHOOSE(WEEKDAY(B655,2),"一","二","三","四","五","六","日"),"")</f>
        <v/>
      </c>
      <c r="L655" s="37" t="str">
        <f>IF(ISNUMBER(B655),DATE(YEAR(B655),MONTH(B655),1),"")</f>
        <v/>
      </c>
      <c r="M655" s="38">
        <f>IF(AND(ISNUMBER(B655),ISNUMBER(G655)),IF(AND(OR(NOT(ISNUMBER('看板'!$C$4)),B655&gt;='看板'!$C$4),OR(NOT(ISNUMBER('看板'!$E$4)),B655&lt;='看板'!$E$4),OR('看板'!$C$5="",C655='看板'!$C$5),OR('看板'!$E$5="",D655='看板'!$E$5)),1,0),0)</f>
        <v>0</v>
      </c>
      <c r="N655" s="38" t="str">
        <f>IF(M655=1,COUNTIF(M$5:M655,1),"")</f>
        <v/>
      </c>
      <c r="O655" s="39" t="str">
        <f>IF(M655=1,SUMIF(M$5:M655,1,G$5:G655),"")</f>
        <v/>
      </c>
      <c r="P655" s="39" t="str">
        <f>IF(M655=1,MAX(0,MAX(O$5:O655)),"")</f>
        <v/>
      </c>
      <c r="Q655" s="40" t="str">
        <f>IF(M655=1,P655-O655,"")</f>
        <v/>
      </c>
      <c r="R655" s="38">
        <f>IF(M655=1,IF(G655&gt;0,R654+1,0),R654)</f>
        <v>0</v>
      </c>
      <c r="S655" s="38">
        <f>IF(M655=1,IF(G655&lt;0,S654+1,0),S654)</f>
        <v>0</v>
      </c>
      <c r="T655" s="36" t="str">
        <f>IF(M655&lt;&gt;1,"",IF(R654&gt;=3,"前面连赢 3 笔以上","前面连赢 "&amp;R654&amp;" 笔"))</f>
        <v/>
      </c>
      <c r="U655" s="40" t="str">
        <f>IF(AND(M655=1,ISNUMBER(H655)),H655-G655,"")</f>
        <v/>
      </c>
      <c r="V655" s="41" t="e">
        <f>IF(M655=1,O655,NA())</f>
        <v>#N/A</v>
      </c>
      <c r="W655" s="41" t="e">
        <f>IF(M655=1,-Q655,NA())</f>
        <v>#N/A</v>
      </c>
    </row>
    <row r="656">
      <c r="A656" s="17" t="n"/>
      <c r="B656" s="23" t="n"/>
      <c r="C656" s="25" t="n"/>
      <c r="D656" s="25" t="n"/>
      <c r="E656" s="25" t="n"/>
      <c r="F656" s="25" t="n"/>
      <c r="G656" s="35" t="n"/>
      <c r="H656" s="35" t="n"/>
      <c r="I656" s="25" t="n"/>
      <c r="J656" s="25" t="n"/>
      <c r="K656" s="36" t="str">
        <f>IF(ISNUMBER(B656),"周"&amp;CHOOSE(WEEKDAY(B656,2),"一","二","三","四","五","六","日"),"")</f>
        <v/>
      </c>
      <c r="L656" s="37" t="str">
        <f>IF(ISNUMBER(B656),DATE(YEAR(B656),MONTH(B656),1),"")</f>
        <v/>
      </c>
      <c r="M656" s="38">
        <f>IF(AND(ISNUMBER(B656),ISNUMBER(G656)),IF(AND(OR(NOT(ISNUMBER('看板'!$C$4)),B656&gt;='看板'!$C$4),OR(NOT(ISNUMBER('看板'!$E$4)),B656&lt;='看板'!$E$4),OR('看板'!$C$5="",C656='看板'!$C$5),OR('看板'!$E$5="",D656='看板'!$E$5)),1,0),0)</f>
        <v>0</v>
      </c>
      <c r="N656" s="38" t="str">
        <f>IF(M656=1,COUNTIF(M$5:M656,1),"")</f>
        <v/>
      </c>
      <c r="O656" s="39" t="str">
        <f>IF(M656=1,SUMIF(M$5:M656,1,G$5:G656),"")</f>
        <v/>
      </c>
      <c r="P656" s="39" t="str">
        <f>IF(M656=1,MAX(0,MAX(O$5:O656)),"")</f>
        <v/>
      </c>
      <c r="Q656" s="40" t="str">
        <f>IF(M656=1,P656-O656,"")</f>
        <v/>
      </c>
      <c r="R656" s="38">
        <f>IF(M656=1,IF(G656&gt;0,R655+1,0),R655)</f>
        <v>0</v>
      </c>
      <c r="S656" s="38">
        <f>IF(M656=1,IF(G656&lt;0,S655+1,0),S655)</f>
        <v>0</v>
      </c>
      <c r="T656" s="36" t="str">
        <f>IF(M656&lt;&gt;1,"",IF(R655&gt;=3,"前面连赢 3 笔以上","前面连赢 "&amp;R655&amp;" 笔"))</f>
        <v/>
      </c>
      <c r="U656" s="40" t="str">
        <f>IF(AND(M656=1,ISNUMBER(H656)),H656-G656,"")</f>
        <v/>
      </c>
      <c r="V656" s="41" t="e">
        <f>IF(M656=1,O656,NA())</f>
        <v>#N/A</v>
      </c>
      <c r="W656" s="41" t="e">
        <f>IF(M656=1,-Q656,NA())</f>
        <v>#N/A</v>
      </c>
    </row>
    <row r="657">
      <c r="A657" s="17" t="n"/>
      <c r="B657" s="23" t="n"/>
      <c r="C657" s="25" t="n"/>
      <c r="D657" s="25" t="n"/>
      <c r="E657" s="25" t="n"/>
      <c r="F657" s="25" t="n"/>
      <c r="G657" s="35" t="n"/>
      <c r="H657" s="35" t="n"/>
      <c r="I657" s="25" t="n"/>
      <c r="J657" s="25" t="n"/>
      <c r="K657" s="36" t="str">
        <f>IF(ISNUMBER(B657),"周"&amp;CHOOSE(WEEKDAY(B657,2),"一","二","三","四","五","六","日"),"")</f>
        <v/>
      </c>
      <c r="L657" s="37" t="str">
        <f>IF(ISNUMBER(B657),DATE(YEAR(B657),MONTH(B657),1),"")</f>
        <v/>
      </c>
      <c r="M657" s="38">
        <f>IF(AND(ISNUMBER(B657),ISNUMBER(G657)),IF(AND(OR(NOT(ISNUMBER('看板'!$C$4)),B657&gt;='看板'!$C$4),OR(NOT(ISNUMBER('看板'!$E$4)),B657&lt;='看板'!$E$4),OR('看板'!$C$5="",C657='看板'!$C$5),OR('看板'!$E$5="",D657='看板'!$E$5)),1,0),0)</f>
        <v>0</v>
      </c>
      <c r="N657" s="38" t="str">
        <f>IF(M657=1,COUNTIF(M$5:M657,1),"")</f>
        <v/>
      </c>
      <c r="O657" s="39" t="str">
        <f>IF(M657=1,SUMIF(M$5:M657,1,G$5:G657),"")</f>
        <v/>
      </c>
      <c r="P657" s="39" t="str">
        <f>IF(M657=1,MAX(0,MAX(O$5:O657)),"")</f>
        <v/>
      </c>
      <c r="Q657" s="40" t="str">
        <f>IF(M657=1,P657-O657,"")</f>
        <v/>
      </c>
      <c r="R657" s="38">
        <f>IF(M657=1,IF(G657&gt;0,R656+1,0),R656)</f>
        <v>0</v>
      </c>
      <c r="S657" s="38">
        <f>IF(M657=1,IF(G657&lt;0,S656+1,0),S656)</f>
        <v>0</v>
      </c>
      <c r="T657" s="36" t="str">
        <f>IF(M657&lt;&gt;1,"",IF(R656&gt;=3,"前面连赢 3 笔以上","前面连赢 "&amp;R656&amp;" 笔"))</f>
        <v/>
      </c>
      <c r="U657" s="40" t="str">
        <f>IF(AND(M657=1,ISNUMBER(H657)),H657-G657,"")</f>
        <v/>
      </c>
      <c r="V657" s="41" t="e">
        <f>IF(M657=1,O657,NA())</f>
        <v>#N/A</v>
      </c>
      <c r="W657" s="41" t="e">
        <f>IF(M657=1,-Q657,NA())</f>
        <v>#N/A</v>
      </c>
    </row>
    <row r="658">
      <c r="A658" s="17" t="n"/>
      <c r="B658" s="23" t="n"/>
      <c r="C658" s="25" t="n"/>
      <c r="D658" s="25" t="n"/>
      <c r="E658" s="25" t="n"/>
      <c r="F658" s="25" t="n"/>
      <c r="G658" s="35" t="n"/>
      <c r="H658" s="35" t="n"/>
      <c r="I658" s="25" t="n"/>
      <c r="J658" s="25" t="n"/>
      <c r="K658" s="36" t="str">
        <f>IF(ISNUMBER(B658),"周"&amp;CHOOSE(WEEKDAY(B658,2),"一","二","三","四","五","六","日"),"")</f>
        <v/>
      </c>
      <c r="L658" s="37" t="str">
        <f>IF(ISNUMBER(B658),DATE(YEAR(B658),MONTH(B658),1),"")</f>
        <v/>
      </c>
      <c r="M658" s="38">
        <f>IF(AND(ISNUMBER(B658),ISNUMBER(G658)),IF(AND(OR(NOT(ISNUMBER('看板'!$C$4)),B658&gt;='看板'!$C$4),OR(NOT(ISNUMBER('看板'!$E$4)),B658&lt;='看板'!$E$4),OR('看板'!$C$5="",C658='看板'!$C$5),OR('看板'!$E$5="",D658='看板'!$E$5)),1,0),0)</f>
        <v>0</v>
      </c>
      <c r="N658" s="38" t="str">
        <f>IF(M658=1,COUNTIF(M$5:M658,1),"")</f>
        <v/>
      </c>
      <c r="O658" s="39" t="str">
        <f>IF(M658=1,SUMIF(M$5:M658,1,G$5:G658),"")</f>
        <v/>
      </c>
      <c r="P658" s="39" t="str">
        <f>IF(M658=1,MAX(0,MAX(O$5:O658)),"")</f>
        <v/>
      </c>
      <c r="Q658" s="40" t="str">
        <f>IF(M658=1,P658-O658,"")</f>
        <v/>
      </c>
      <c r="R658" s="38">
        <f>IF(M658=1,IF(G658&gt;0,R657+1,0),R657)</f>
        <v>0</v>
      </c>
      <c r="S658" s="38">
        <f>IF(M658=1,IF(G658&lt;0,S657+1,0),S657)</f>
        <v>0</v>
      </c>
      <c r="T658" s="36" t="str">
        <f>IF(M658&lt;&gt;1,"",IF(R657&gt;=3,"前面连赢 3 笔以上","前面连赢 "&amp;R657&amp;" 笔"))</f>
        <v/>
      </c>
      <c r="U658" s="40" t="str">
        <f>IF(AND(M658=1,ISNUMBER(H658)),H658-G658,"")</f>
        <v/>
      </c>
      <c r="V658" s="41" t="e">
        <f>IF(M658=1,O658,NA())</f>
        <v>#N/A</v>
      </c>
      <c r="W658" s="41" t="e">
        <f>IF(M658=1,-Q658,NA())</f>
        <v>#N/A</v>
      </c>
    </row>
    <row r="659">
      <c r="A659" s="17" t="n"/>
      <c r="B659" s="23" t="n"/>
      <c r="C659" s="25" t="n"/>
      <c r="D659" s="25" t="n"/>
      <c r="E659" s="25" t="n"/>
      <c r="F659" s="25" t="n"/>
      <c r="G659" s="35" t="n"/>
      <c r="H659" s="35" t="n"/>
      <c r="I659" s="25" t="n"/>
      <c r="J659" s="25" t="n"/>
      <c r="K659" s="36" t="str">
        <f>IF(ISNUMBER(B659),"周"&amp;CHOOSE(WEEKDAY(B659,2),"一","二","三","四","五","六","日"),"")</f>
        <v/>
      </c>
      <c r="L659" s="37" t="str">
        <f>IF(ISNUMBER(B659),DATE(YEAR(B659),MONTH(B659),1),"")</f>
        <v/>
      </c>
      <c r="M659" s="38">
        <f>IF(AND(ISNUMBER(B659),ISNUMBER(G659)),IF(AND(OR(NOT(ISNUMBER('看板'!$C$4)),B659&gt;='看板'!$C$4),OR(NOT(ISNUMBER('看板'!$E$4)),B659&lt;='看板'!$E$4),OR('看板'!$C$5="",C659='看板'!$C$5),OR('看板'!$E$5="",D659='看板'!$E$5)),1,0),0)</f>
        <v>0</v>
      </c>
      <c r="N659" s="38" t="str">
        <f>IF(M659=1,COUNTIF(M$5:M659,1),"")</f>
        <v/>
      </c>
      <c r="O659" s="39" t="str">
        <f>IF(M659=1,SUMIF(M$5:M659,1,G$5:G659),"")</f>
        <v/>
      </c>
      <c r="P659" s="39" t="str">
        <f>IF(M659=1,MAX(0,MAX(O$5:O659)),"")</f>
        <v/>
      </c>
      <c r="Q659" s="40" t="str">
        <f>IF(M659=1,P659-O659,"")</f>
        <v/>
      </c>
      <c r="R659" s="38">
        <f>IF(M659=1,IF(G659&gt;0,R658+1,0),R658)</f>
        <v>0</v>
      </c>
      <c r="S659" s="38">
        <f>IF(M659=1,IF(G659&lt;0,S658+1,0),S658)</f>
        <v>0</v>
      </c>
      <c r="T659" s="36" t="str">
        <f>IF(M659&lt;&gt;1,"",IF(R658&gt;=3,"前面连赢 3 笔以上","前面连赢 "&amp;R658&amp;" 笔"))</f>
        <v/>
      </c>
      <c r="U659" s="40" t="str">
        <f>IF(AND(M659=1,ISNUMBER(H659)),H659-G659,"")</f>
        <v/>
      </c>
      <c r="V659" s="41" t="e">
        <f>IF(M659=1,O659,NA())</f>
        <v>#N/A</v>
      </c>
      <c r="W659" s="41" t="e">
        <f>IF(M659=1,-Q659,NA())</f>
        <v>#N/A</v>
      </c>
    </row>
    <row r="660">
      <c r="A660" s="17" t="n"/>
      <c r="B660" s="23" t="n"/>
      <c r="C660" s="25" t="n"/>
      <c r="D660" s="25" t="n"/>
      <c r="E660" s="25" t="n"/>
      <c r="F660" s="25" t="n"/>
      <c r="G660" s="35" t="n"/>
      <c r="H660" s="35" t="n"/>
      <c r="I660" s="25" t="n"/>
      <c r="J660" s="25" t="n"/>
      <c r="K660" s="36" t="str">
        <f>IF(ISNUMBER(B660),"周"&amp;CHOOSE(WEEKDAY(B660,2),"一","二","三","四","五","六","日"),"")</f>
        <v/>
      </c>
      <c r="L660" s="37" t="str">
        <f>IF(ISNUMBER(B660),DATE(YEAR(B660),MONTH(B660),1),"")</f>
        <v/>
      </c>
      <c r="M660" s="38">
        <f>IF(AND(ISNUMBER(B660),ISNUMBER(G660)),IF(AND(OR(NOT(ISNUMBER('看板'!$C$4)),B660&gt;='看板'!$C$4),OR(NOT(ISNUMBER('看板'!$E$4)),B660&lt;='看板'!$E$4),OR('看板'!$C$5="",C660='看板'!$C$5),OR('看板'!$E$5="",D660='看板'!$E$5)),1,0),0)</f>
        <v>0</v>
      </c>
      <c r="N660" s="38" t="str">
        <f>IF(M660=1,COUNTIF(M$5:M660,1),"")</f>
        <v/>
      </c>
      <c r="O660" s="39" t="str">
        <f>IF(M660=1,SUMIF(M$5:M660,1,G$5:G660),"")</f>
        <v/>
      </c>
      <c r="P660" s="39" t="str">
        <f>IF(M660=1,MAX(0,MAX(O$5:O660)),"")</f>
        <v/>
      </c>
      <c r="Q660" s="40" t="str">
        <f>IF(M660=1,P660-O660,"")</f>
        <v/>
      </c>
      <c r="R660" s="38">
        <f>IF(M660=1,IF(G660&gt;0,R659+1,0),R659)</f>
        <v>0</v>
      </c>
      <c r="S660" s="38">
        <f>IF(M660=1,IF(G660&lt;0,S659+1,0),S659)</f>
        <v>0</v>
      </c>
      <c r="T660" s="36" t="str">
        <f>IF(M660&lt;&gt;1,"",IF(R659&gt;=3,"前面连赢 3 笔以上","前面连赢 "&amp;R659&amp;" 笔"))</f>
        <v/>
      </c>
      <c r="U660" s="40" t="str">
        <f>IF(AND(M660=1,ISNUMBER(H660)),H660-G660,"")</f>
        <v/>
      </c>
      <c r="V660" s="41" t="e">
        <f>IF(M660=1,O660,NA())</f>
        <v>#N/A</v>
      </c>
      <c r="W660" s="41" t="e">
        <f>IF(M660=1,-Q660,NA())</f>
        <v>#N/A</v>
      </c>
    </row>
    <row r="661">
      <c r="A661" s="17" t="n"/>
      <c r="B661" s="23" t="n"/>
      <c r="C661" s="25" t="n"/>
      <c r="D661" s="25" t="n"/>
      <c r="E661" s="25" t="n"/>
      <c r="F661" s="25" t="n"/>
      <c r="G661" s="35" t="n"/>
      <c r="H661" s="35" t="n"/>
      <c r="I661" s="25" t="n"/>
      <c r="J661" s="25" t="n"/>
      <c r="K661" s="36" t="str">
        <f>IF(ISNUMBER(B661),"周"&amp;CHOOSE(WEEKDAY(B661,2),"一","二","三","四","五","六","日"),"")</f>
        <v/>
      </c>
      <c r="L661" s="37" t="str">
        <f>IF(ISNUMBER(B661),DATE(YEAR(B661),MONTH(B661),1),"")</f>
        <v/>
      </c>
      <c r="M661" s="38">
        <f>IF(AND(ISNUMBER(B661),ISNUMBER(G661)),IF(AND(OR(NOT(ISNUMBER('看板'!$C$4)),B661&gt;='看板'!$C$4),OR(NOT(ISNUMBER('看板'!$E$4)),B661&lt;='看板'!$E$4),OR('看板'!$C$5="",C661='看板'!$C$5),OR('看板'!$E$5="",D661='看板'!$E$5)),1,0),0)</f>
        <v>0</v>
      </c>
      <c r="N661" s="38" t="str">
        <f>IF(M661=1,COUNTIF(M$5:M661,1),"")</f>
        <v/>
      </c>
      <c r="O661" s="39" t="str">
        <f>IF(M661=1,SUMIF(M$5:M661,1,G$5:G661),"")</f>
        <v/>
      </c>
      <c r="P661" s="39" t="str">
        <f>IF(M661=1,MAX(0,MAX(O$5:O661)),"")</f>
        <v/>
      </c>
      <c r="Q661" s="40" t="str">
        <f>IF(M661=1,P661-O661,"")</f>
        <v/>
      </c>
      <c r="R661" s="38">
        <f>IF(M661=1,IF(G661&gt;0,R660+1,0),R660)</f>
        <v>0</v>
      </c>
      <c r="S661" s="38">
        <f>IF(M661=1,IF(G661&lt;0,S660+1,0),S660)</f>
        <v>0</v>
      </c>
      <c r="T661" s="36" t="str">
        <f>IF(M661&lt;&gt;1,"",IF(R660&gt;=3,"前面连赢 3 笔以上","前面连赢 "&amp;R660&amp;" 笔"))</f>
        <v/>
      </c>
      <c r="U661" s="40" t="str">
        <f>IF(AND(M661=1,ISNUMBER(H661)),H661-G661,"")</f>
        <v/>
      </c>
      <c r="V661" s="41" t="e">
        <f>IF(M661=1,O661,NA())</f>
        <v>#N/A</v>
      </c>
      <c r="W661" s="41" t="e">
        <f>IF(M661=1,-Q661,NA())</f>
        <v>#N/A</v>
      </c>
    </row>
    <row r="662">
      <c r="A662" s="17" t="n"/>
      <c r="B662" s="23" t="n"/>
      <c r="C662" s="25" t="n"/>
      <c r="D662" s="25" t="n"/>
      <c r="E662" s="25" t="n"/>
      <c r="F662" s="25" t="n"/>
      <c r="G662" s="35" t="n"/>
      <c r="H662" s="35" t="n"/>
      <c r="I662" s="25" t="n"/>
      <c r="J662" s="25" t="n"/>
      <c r="K662" s="36" t="str">
        <f>IF(ISNUMBER(B662),"周"&amp;CHOOSE(WEEKDAY(B662,2),"一","二","三","四","五","六","日"),"")</f>
        <v/>
      </c>
      <c r="L662" s="37" t="str">
        <f>IF(ISNUMBER(B662),DATE(YEAR(B662),MONTH(B662),1),"")</f>
        <v/>
      </c>
      <c r="M662" s="38">
        <f>IF(AND(ISNUMBER(B662),ISNUMBER(G662)),IF(AND(OR(NOT(ISNUMBER('看板'!$C$4)),B662&gt;='看板'!$C$4),OR(NOT(ISNUMBER('看板'!$E$4)),B662&lt;='看板'!$E$4),OR('看板'!$C$5="",C662='看板'!$C$5),OR('看板'!$E$5="",D662='看板'!$E$5)),1,0),0)</f>
        <v>0</v>
      </c>
      <c r="N662" s="38" t="str">
        <f>IF(M662=1,COUNTIF(M$5:M662,1),"")</f>
        <v/>
      </c>
      <c r="O662" s="39" t="str">
        <f>IF(M662=1,SUMIF(M$5:M662,1,G$5:G662),"")</f>
        <v/>
      </c>
      <c r="P662" s="39" t="str">
        <f>IF(M662=1,MAX(0,MAX(O$5:O662)),"")</f>
        <v/>
      </c>
      <c r="Q662" s="40" t="str">
        <f>IF(M662=1,P662-O662,"")</f>
        <v/>
      </c>
      <c r="R662" s="38">
        <f>IF(M662=1,IF(G662&gt;0,R661+1,0),R661)</f>
        <v>0</v>
      </c>
      <c r="S662" s="38">
        <f>IF(M662=1,IF(G662&lt;0,S661+1,0),S661)</f>
        <v>0</v>
      </c>
      <c r="T662" s="36" t="str">
        <f>IF(M662&lt;&gt;1,"",IF(R661&gt;=3,"前面连赢 3 笔以上","前面连赢 "&amp;R661&amp;" 笔"))</f>
        <v/>
      </c>
      <c r="U662" s="40" t="str">
        <f>IF(AND(M662=1,ISNUMBER(H662)),H662-G662,"")</f>
        <v/>
      </c>
      <c r="V662" s="41" t="e">
        <f>IF(M662=1,O662,NA())</f>
        <v>#N/A</v>
      </c>
      <c r="W662" s="41" t="e">
        <f>IF(M662=1,-Q662,NA())</f>
        <v>#N/A</v>
      </c>
    </row>
    <row r="663">
      <c r="A663" s="17" t="n"/>
      <c r="B663" s="23" t="n"/>
      <c r="C663" s="25" t="n"/>
      <c r="D663" s="25" t="n"/>
      <c r="E663" s="25" t="n"/>
      <c r="F663" s="25" t="n"/>
      <c r="G663" s="35" t="n"/>
      <c r="H663" s="35" t="n"/>
      <c r="I663" s="25" t="n"/>
      <c r="J663" s="25" t="n"/>
      <c r="K663" s="36" t="str">
        <f>IF(ISNUMBER(B663),"周"&amp;CHOOSE(WEEKDAY(B663,2),"一","二","三","四","五","六","日"),"")</f>
        <v/>
      </c>
      <c r="L663" s="37" t="str">
        <f>IF(ISNUMBER(B663),DATE(YEAR(B663),MONTH(B663),1),"")</f>
        <v/>
      </c>
      <c r="M663" s="38">
        <f>IF(AND(ISNUMBER(B663),ISNUMBER(G663)),IF(AND(OR(NOT(ISNUMBER('看板'!$C$4)),B663&gt;='看板'!$C$4),OR(NOT(ISNUMBER('看板'!$E$4)),B663&lt;='看板'!$E$4),OR('看板'!$C$5="",C663='看板'!$C$5),OR('看板'!$E$5="",D663='看板'!$E$5)),1,0),0)</f>
        <v>0</v>
      </c>
      <c r="N663" s="38" t="str">
        <f>IF(M663=1,COUNTIF(M$5:M663,1),"")</f>
        <v/>
      </c>
      <c r="O663" s="39" t="str">
        <f>IF(M663=1,SUMIF(M$5:M663,1,G$5:G663),"")</f>
        <v/>
      </c>
      <c r="P663" s="39" t="str">
        <f>IF(M663=1,MAX(0,MAX(O$5:O663)),"")</f>
        <v/>
      </c>
      <c r="Q663" s="40" t="str">
        <f>IF(M663=1,P663-O663,"")</f>
        <v/>
      </c>
      <c r="R663" s="38">
        <f>IF(M663=1,IF(G663&gt;0,R662+1,0),R662)</f>
        <v>0</v>
      </c>
      <c r="S663" s="38">
        <f>IF(M663=1,IF(G663&lt;0,S662+1,0),S662)</f>
        <v>0</v>
      </c>
      <c r="T663" s="36" t="str">
        <f>IF(M663&lt;&gt;1,"",IF(R662&gt;=3,"前面连赢 3 笔以上","前面连赢 "&amp;R662&amp;" 笔"))</f>
        <v/>
      </c>
      <c r="U663" s="40" t="str">
        <f>IF(AND(M663=1,ISNUMBER(H663)),H663-G663,"")</f>
        <v/>
      </c>
      <c r="V663" s="41" t="e">
        <f>IF(M663=1,O663,NA())</f>
        <v>#N/A</v>
      </c>
      <c r="W663" s="41" t="e">
        <f>IF(M663=1,-Q663,NA())</f>
        <v>#N/A</v>
      </c>
    </row>
    <row r="664">
      <c r="A664" s="17" t="n"/>
      <c r="B664" s="23" t="n"/>
      <c r="C664" s="25" t="n"/>
      <c r="D664" s="25" t="n"/>
      <c r="E664" s="25" t="n"/>
      <c r="F664" s="25" t="n"/>
      <c r="G664" s="35" t="n"/>
      <c r="H664" s="35" t="n"/>
      <c r="I664" s="25" t="n"/>
      <c r="J664" s="25" t="n"/>
      <c r="K664" s="36" t="str">
        <f>IF(ISNUMBER(B664),"周"&amp;CHOOSE(WEEKDAY(B664,2),"一","二","三","四","五","六","日"),"")</f>
        <v/>
      </c>
      <c r="L664" s="37" t="str">
        <f>IF(ISNUMBER(B664),DATE(YEAR(B664),MONTH(B664),1),"")</f>
        <v/>
      </c>
      <c r="M664" s="38">
        <f>IF(AND(ISNUMBER(B664),ISNUMBER(G664)),IF(AND(OR(NOT(ISNUMBER('看板'!$C$4)),B664&gt;='看板'!$C$4),OR(NOT(ISNUMBER('看板'!$E$4)),B664&lt;='看板'!$E$4),OR('看板'!$C$5="",C664='看板'!$C$5),OR('看板'!$E$5="",D664='看板'!$E$5)),1,0),0)</f>
        <v>0</v>
      </c>
      <c r="N664" s="38" t="str">
        <f>IF(M664=1,COUNTIF(M$5:M664,1),"")</f>
        <v/>
      </c>
      <c r="O664" s="39" t="str">
        <f>IF(M664=1,SUMIF(M$5:M664,1,G$5:G664),"")</f>
        <v/>
      </c>
      <c r="P664" s="39" t="str">
        <f>IF(M664=1,MAX(0,MAX(O$5:O664)),"")</f>
        <v/>
      </c>
      <c r="Q664" s="40" t="str">
        <f>IF(M664=1,P664-O664,"")</f>
        <v/>
      </c>
      <c r="R664" s="38">
        <f>IF(M664=1,IF(G664&gt;0,R663+1,0),R663)</f>
        <v>0</v>
      </c>
      <c r="S664" s="38">
        <f>IF(M664=1,IF(G664&lt;0,S663+1,0),S663)</f>
        <v>0</v>
      </c>
      <c r="T664" s="36" t="str">
        <f>IF(M664&lt;&gt;1,"",IF(R663&gt;=3,"前面连赢 3 笔以上","前面连赢 "&amp;R663&amp;" 笔"))</f>
        <v/>
      </c>
      <c r="U664" s="40" t="str">
        <f>IF(AND(M664=1,ISNUMBER(H664)),H664-G664,"")</f>
        <v/>
      </c>
      <c r="V664" s="41" t="e">
        <f>IF(M664=1,O664,NA())</f>
        <v>#N/A</v>
      </c>
      <c r="W664" s="41" t="e">
        <f>IF(M664=1,-Q664,NA())</f>
        <v>#N/A</v>
      </c>
    </row>
    <row r="665">
      <c r="A665" s="17" t="n"/>
      <c r="B665" s="23" t="n"/>
      <c r="C665" s="25" t="n"/>
      <c r="D665" s="25" t="n"/>
      <c r="E665" s="25" t="n"/>
      <c r="F665" s="25" t="n"/>
      <c r="G665" s="35" t="n"/>
      <c r="H665" s="35" t="n"/>
      <c r="I665" s="25" t="n"/>
      <c r="J665" s="25" t="n"/>
      <c r="K665" s="36" t="str">
        <f>IF(ISNUMBER(B665),"周"&amp;CHOOSE(WEEKDAY(B665,2),"一","二","三","四","五","六","日"),"")</f>
        <v/>
      </c>
      <c r="L665" s="37" t="str">
        <f>IF(ISNUMBER(B665),DATE(YEAR(B665),MONTH(B665),1),"")</f>
        <v/>
      </c>
      <c r="M665" s="38">
        <f>IF(AND(ISNUMBER(B665),ISNUMBER(G665)),IF(AND(OR(NOT(ISNUMBER('看板'!$C$4)),B665&gt;='看板'!$C$4),OR(NOT(ISNUMBER('看板'!$E$4)),B665&lt;='看板'!$E$4),OR('看板'!$C$5="",C665='看板'!$C$5),OR('看板'!$E$5="",D665='看板'!$E$5)),1,0),0)</f>
        <v>0</v>
      </c>
      <c r="N665" s="38" t="str">
        <f>IF(M665=1,COUNTIF(M$5:M665,1),"")</f>
        <v/>
      </c>
      <c r="O665" s="39" t="str">
        <f>IF(M665=1,SUMIF(M$5:M665,1,G$5:G665),"")</f>
        <v/>
      </c>
      <c r="P665" s="39" t="str">
        <f>IF(M665=1,MAX(0,MAX(O$5:O665)),"")</f>
        <v/>
      </c>
      <c r="Q665" s="40" t="str">
        <f>IF(M665=1,P665-O665,"")</f>
        <v/>
      </c>
      <c r="R665" s="38">
        <f>IF(M665=1,IF(G665&gt;0,R664+1,0),R664)</f>
        <v>0</v>
      </c>
      <c r="S665" s="38">
        <f>IF(M665=1,IF(G665&lt;0,S664+1,0),S664)</f>
        <v>0</v>
      </c>
      <c r="T665" s="36" t="str">
        <f>IF(M665&lt;&gt;1,"",IF(R664&gt;=3,"前面连赢 3 笔以上","前面连赢 "&amp;R664&amp;" 笔"))</f>
        <v/>
      </c>
      <c r="U665" s="40" t="str">
        <f>IF(AND(M665=1,ISNUMBER(H665)),H665-G665,"")</f>
        <v/>
      </c>
      <c r="V665" s="41" t="e">
        <f>IF(M665=1,O665,NA())</f>
        <v>#N/A</v>
      </c>
      <c r="W665" s="41" t="e">
        <f>IF(M665=1,-Q665,NA())</f>
        <v>#N/A</v>
      </c>
    </row>
    <row r="666">
      <c r="A666" s="17" t="n"/>
      <c r="B666" s="23" t="n"/>
      <c r="C666" s="25" t="n"/>
      <c r="D666" s="25" t="n"/>
      <c r="E666" s="25" t="n"/>
      <c r="F666" s="25" t="n"/>
      <c r="G666" s="35" t="n"/>
      <c r="H666" s="35" t="n"/>
      <c r="I666" s="25" t="n"/>
      <c r="J666" s="25" t="n"/>
      <c r="K666" s="36" t="str">
        <f>IF(ISNUMBER(B666),"周"&amp;CHOOSE(WEEKDAY(B666,2),"一","二","三","四","五","六","日"),"")</f>
        <v/>
      </c>
      <c r="L666" s="37" t="str">
        <f>IF(ISNUMBER(B666),DATE(YEAR(B666),MONTH(B666),1),"")</f>
        <v/>
      </c>
      <c r="M666" s="38">
        <f>IF(AND(ISNUMBER(B666),ISNUMBER(G666)),IF(AND(OR(NOT(ISNUMBER('看板'!$C$4)),B666&gt;='看板'!$C$4),OR(NOT(ISNUMBER('看板'!$E$4)),B666&lt;='看板'!$E$4),OR('看板'!$C$5="",C666='看板'!$C$5),OR('看板'!$E$5="",D666='看板'!$E$5)),1,0),0)</f>
        <v>0</v>
      </c>
      <c r="N666" s="38" t="str">
        <f>IF(M666=1,COUNTIF(M$5:M666,1),"")</f>
        <v/>
      </c>
      <c r="O666" s="39" t="str">
        <f>IF(M666=1,SUMIF(M$5:M666,1,G$5:G666),"")</f>
        <v/>
      </c>
      <c r="P666" s="39" t="str">
        <f>IF(M666=1,MAX(0,MAX(O$5:O666)),"")</f>
        <v/>
      </c>
      <c r="Q666" s="40" t="str">
        <f>IF(M666=1,P666-O666,"")</f>
        <v/>
      </c>
      <c r="R666" s="38">
        <f>IF(M666=1,IF(G666&gt;0,R665+1,0),R665)</f>
        <v>0</v>
      </c>
      <c r="S666" s="38">
        <f>IF(M666=1,IF(G666&lt;0,S665+1,0),S665)</f>
        <v>0</v>
      </c>
      <c r="T666" s="36" t="str">
        <f>IF(M666&lt;&gt;1,"",IF(R665&gt;=3,"前面连赢 3 笔以上","前面连赢 "&amp;R665&amp;" 笔"))</f>
        <v/>
      </c>
      <c r="U666" s="40" t="str">
        <f>IF(AND(M666=1,ISNUMBER(H666)),H666-G666,"")</f>
        <v/>
      </c>
      <c r="V666" s="41" t="e">
        <f>IF(M666=1,O666,NA())</f>
        <v>#N/A</v>
      </c>
      <c r="W666" s="41" t="e">
        <f>IF(M666=1,-Q666,NA())</f>
        <v>#N/A</v>
      </c>
    </row>
    <row r="667">
      <c r="A667" s="17" t="n"/>
      <c r="B667" s="23" t="n"/>
      <c r="C667" s="25" t="n"/>
      <c r="D667" s="25" t="n"/>
      <c r="E667" s="25" t="n"/>
      <c r="F667" s="25" t="n"/>
      <c r="G667" s="35" t="n"/>
      <c r="H667" s="35" t="n"/>
      <c r="I667" s="25" t="n"/>
      <c r="J667" s="25" t="n"/>
      <c r="K667" s="36" t="str">
        <f>IF(ISNUMBER(B667),"周"&amp;CHOOSE(WEEKDAY(B667,2),"一","二","三","四","五","六","日"),"")</f>
        <v/>
      </c>
      <c r="L667" s="37" t="str">
        <f>IF(ISNUMBER(B667),DATE(YEAR(B667),MONTH(B667),1),"")</f>
        <v/>
      </c>
      <c r="M667" s="38">
        <f>IF(AND(ISNUMBER(B667),ISNUMBER(G667)),IF(AND(OR(NOT(ISNUMBER('看板'!$C$4)),B667&gt;='看板'!$C$4),OR(NOT(ISNUMBER('看板'!$E$4)),B667&lt;='看板'!$E$4),OR('看板'!$C$5="",C667='看板'!$C$5),OR('看板'!$E$5="",D667='看板'!$E$5)),1,0),0)</f>
        <v>0</v>
      </c>
      <c r="N667" s="38" t="str">
        <f>IF(M667=1,COUNTIF(M$5:M667,1),"")</f>
        <v/>
      </c>
      <c r="O667" s="39" t="str">
        <f>IF(M667=1,SUMIF(M$5:M667,1,G$5:G667),"")</f>
        <v/>
      </c>
      <c r="P667" s="39" t="str">
        <f>IF(M667=1,MAX(0,MAX(O$5:O667)),"")</f>
        <v/>
      </c>
      <c r="Q667" s="40" t="str">
        <f>IF(M667=1,P667-O667,"")</f>
        <v/>
      </c>
      <c r="R667" s="38">
        <f>IF(M667=1,IF(G667&gt;0,R666+1,0),R666)</f>
        <v>0</v>
      </c>
      <c r="S667" s="38">
        <f>IF(M667=1,IF(G667&lt;0,S666+1,0),S666)</f>
        <v>0</v>
      </c>
      <c r="T667" s="36" t="str">
        <f>IF(M667&lt;&gt;1,"",IF(R666&gt;=3,"前面连赢 3 笔以上","前面连赢 "&amp;R666&amp;" 笔"))</f>
        <v/>
      </c>
      <c r="U667" s="40" t="str">
        <f>IF(AND(M667=1,ISNUMBER(H667)),H667-G667,"")</f>
        <v/>
      </c>
      <c r="V667" s="41" t="e">
        <f>IF(M667=1,O667,NA())</f>
        <v>#N/A</v>
      </c>
      <c r="W667" s="41" t="e">
        <f>IF(M667=1,-Q667,NA())</f>
        <v>#N/A</v>
      </c>
    </row>
    <row r="668">
      <c r="A668" s="17" t="n"/>
      <c r="B668" s="23" t="n"/>
      <c r="C668" s="25" t="n"/>
      <c r="D668" s="25" t="n"/>
      <c r="E668" s="25" t="n"/>
      <c r="F668" s="25" t="n"/>
      <c r="G668" s="35" t="n"/>
      <c r="H668" s="35" t="n"/>
      <c r="I668" s="25" t="n"/>
      <c r="J668" s="25" t="n"/>
      <c r="K668" s="36" t="str">
        <f>IF(ISNUMBER(B668),"周"&amp;CHOOSE(WEEKDAY(B668,2),"一","二","三","四","五","六","日"),"")</f>
        <v/>
      </c>
      <c r="L668" s="37" t="str">
        <f>IF(ISNUMBER(B668),DATE(YEAR(B668),MONTH(B668),1),"")</f>
        <v/>
      </c>
      <c r="M668" s="38">
        <f>IF(AND(ISNUMBER(B668),ISNUMBER(G668)),IF(AND(OR(NOT(ISNUMBER('看板'!$C$4)),B668&gt;='看板'!$C$4),OR(NOT(ISNUMBER('看板'!$E$4)),B668&lt;='看板'!$E$4),OR('看板'!$C$5="",C668='看板'!$C$5),OR('看板'!$E$5="",D668='看板'!$E$5)),1,0),0)</f>
        <v>0</v>
      </c>
      <c r="N668" s="38" t="str">
        <f>IF(M668=1,COUNTIF(M$5:M668,1),"")</f>
        <v/>
      </c>
      <c r="O668" s="39" t="str">
        <f>IF(M668=1,SUMIF(M$5:M668,1,G$5:G668),"")</f>
        <v/>
      </c>
      <c r="P668" s="39" t="str">
        <f>IF(M668=1,MAX(0,MAX(O$5:O668)),"")</f>
        <v/>
      </c>
      <c r="Q668" s="40" t="str">
        <f>IF(M668=1,P668-O668,"")</f>
        <v/>
      </c>
      <c r="R668" s="38">
        <f>IF(M668=1,IF(G668&gt;0,R667+1,0),R667)</f>
        <v>0</v>
      </c>
      <c r="S668" s="38">
        <f>IF(M668=1,IF(G668&lt;0,S667+1,0),S667)</f>
        <v>0</v>
      </c>
      <c r="T668" s="36" t="str">
        <f>IF(M668&lt;&gt;1,"",IF(R667&gt;=3,"前面连赢 3 笔以上","前面连赢 "&amp;R667&amp;" 笔"))</f>
        <v/>
      </c>
      <c r="U668" s="40" t="str">
        <f>IF(AND(M668=1,ISNUMBER(H668)),H668-G668,"")</f>
        <v/>
      </c>
      <c r="V668" s="41" t="e">
        <f>IF(M668=1,O668,NA())</f>
        <v>#N/A</v>
      </c>
      <c r="W668" s="41" t="e">
        <f>IF(M668=1,-Q668,NA())</f>
        <v>#N/A</v>
      </c>
    </row>
    <row r="669">
      <c r="A669" s="17" t="n"/>
      <c r="B669" s="23" t="n"/>
      <c r="C669" s="25" t="n"/>
      <c r="D669" s="25" t="n"/>
      <c r="E669" s="25" t="n"/>
      <c r="F669" s="25" t="n"/>
      <c r="G669" s="35" t="n"/>
      <c r="H669" s="35" t="n"/>
      <c r="I669" s="25" t="n"/>
      <c r="J669" s="25" t="n"/>
      <c r="K669" s="36" t="str">
        <f>IF(ISNUMBER(B669),"周"&amp;CHOOSE(WEEKDAY(B669,2),"一","二","三","四","五","六","日"),"")</f>
        <v/>
      </c>
      <c r="L669" s="37" t="str">
        <f>IF(ISNUMBER(B669),DATE(YEAR(B669),MONTH(B669),1),"")</f>
        <v/>
      </c>
      <c r="M669" s="38">
        <f>IF(AND(ISNUMBER(B669),ISNUMBER(G669)),IF(AND(OR(NOT(ISNUMBER('看板'!$C$4)),B669&gt;='看板'!$C$4),OR(NOT(ISNUMBER('看板'!$E$4)),B669&lt;='看板'!$E$4),OR('看板'!$C$5="",C669='看板'!$C$5),OR('看板'!$E$5="",D669='看板'!$E$5)),1,0),0)</f>
        <v>0</v>
      </c>
      <c r="N669" s="38" t="str">
        <f>IF(M669=1,COUNTIF(M$5:M669,1),"")</f>
        <v/>
      </c>
      <c r="O669" s="39" t="str">
        <f>IF(M669=1,SUMIF(M$5:M669,1,G$5:G669),"")</f>
        <v/>
      </c>
      <c r="P669" s="39" t="str">
        <f>IF(M669=1,MAX(0,MAX(O$5:O669)),"")</f>
        <v/>
      </c>
      <c r="Q669" s="40" t="str">
        <f>IF(M669=1,P669-O669,"")</f>
        <v/>
      </c>
      <c r="R669" s="38">
        <f>IF(M669=1,IF(G669&gt;0,R668+1,0),R668)</f>
        <v>0</v>
      </c>
      <c r="S669" s="38">
        <f>IF(M669=1,IF(G669&lt;0,S668+1,0),S668)</f>
        <v>0</v>
      </c>
      <c r="T669" s="36" t="str">
        <f>IF(M669&lt;&gt;1,"",IF(R668&gt;=3,"前面连赢 3 笔以上","前面连赢 "&amp;R668&amp;" 笔"))</f>
        <v/>
      </c>
      <c r="U669" s="40" t="str">
        <f>IF(AND(M669=1,ISNUMBER(H669)),H669-G669,"")</f>
        <v/>
      </c>
      <c r="V669" s="41" t="e">
        <f>IF(M669=1,O669,NA())</f>
        <v>#N/A</v>
      </c>
      <c r="W669" s="41" t="e">
        <f>IF(M669=1,-Q669,NA())</f>
        <v>#N/A</v>
      </c>
    </row>
    <row r="670">
      <c r="A670" s="17" t="n"/>
      <c r="B670" s="23" t="n"/>
      <c r="C670" s="25" t="n"/>
      <c r="D670" s="25" t="n"/>
      <c r="E670" s="25" t="n"/>
      <c r="F670" s="25" t="n"/>
      <c r="G670" s="35" t="n"/>
      <c r="H670" s="35" t="n"/>
      <c r="I670" s="25" t="n"/>
      <c r="J670" s="25" t="n"/>
      <c r="K670" s="36" t="str">
        <f>IF(ISNUMBER(B670),"周"&amp;CHOOSE(WEEKDAY(B670,2),"一","二","三","四","五","六","日"),"")</f>
        <v/>
      </c>
      <c r="L670" s="37" t="str">
        <f>IF(ISNUMBER(B670),DATE(YEAR(B670),MONTH(B670),1),"")</f>
        <v/>
      </c>
      <c r="M670" s="38">
        <f>IF(AND(ISNUMBER(B670),ISNUMBER(G670)),IF(AND(OR(NOT(ISNUMBER('看板'!$C$4)),B670&gt;='看板'!$C$4),OR(NOT(ISNUMBER('看板'!$E$4)),B670&lt;='看板'!$E$4),OR('看板'!$C$5="",C670='看板'!$C$5),OR('看板'!$E$5="",D670='看板'!$E$5)),1,0),0)</f>
        <v>0</v>
      </c>
      <c r="N670" s="38" t="str">
        <f>IF(M670=1,COUNTIF(M$5:M670,1),"")</f>
        <v/>
      </c>
      <c r="O670" s="39" t="str">
        <f>IF(M670=1,SUMIF(M$5:M670,1,G$5:G670),"")</f>
        <v/>
      </c>
      <c r="P670" s="39" t="str">
        <f>IF(M670=1,MAX(0,MAX(O$5:O670)),"")</f>
        <v/>
      </c>
      <c r="Q670" s="40" t="str">
        <f>IF(M670=1,P670-O670,"")</f>
        <v/>
      </c>
      <c r="R670" s="38">
        <f>IF(M670=1,IF(G670&gt;0,R669+1,0),R669)</f>
        <v>0</v>
      </c>
      <c r="S670" s="38">
        <f>IF(M670=1,IF(G670&lt;0,S669+1,0),S669)</f>
        <v>0</v>
      </c>
      <c r="T670" s="36" t="str">
        <f>IF(M670&lt;&gt;1,"",IF(R669&gt;=3,"前面连赢 3 笔以上","前面连赢 "&amp;R669&amp;" 笔"))</f>
        <v/>
      </c>
      <c r="U670" s="40" t="str">
        <f>IF(AND(M670=1,ISNUMBER(H670)),H670-G670,"")</f>
        <v/>
      </c>
      <c r="V670" s="41" t="e">
        <f>IF(M670=1,O670,NA())</f>
        <v>#N/A</v>
      </c>
      <c r="W670" s="41" t="e">
        <f>IF(M670=1,-Q670,NA())</f>
        <v>#N/A</v>
      </c>
    </row>
    <row r="671">
      <c r="A671" s="17" t="n"/>
      <c r="B671" s="23" t="n"/>
      <c r="C671" s="25" t="n"/>
      <c r="D671" s="25" t="n"/>
      <c r="E671" s="25" t="n"/>
      <c r="F671" s="25" t="n"/>
      <c r="G671" s="35" t="n"/>
      <c r="H671" s="35" t="n"/>
      <c r="I671" s="25" t="n"/>
      <c r="J671" s="25" t="n"/>
      <c r="K671" s="36" t="str">
        <f>IF(ISNUMBER(B671),"周"&amp;CHOOSE(WEEKDAY(B671,2),"一","二","三","四","五","六","日"),"")</f>
        <v/>
      </c>
      <c r="L671" s="37" t="str">
        <f>IF(ISNUMBER(B671),DATE(YEAR(B671),MONTH(B671),1),"")</f>
        <v/>
      </c>
      <c r="M671" s="38">
        <f>IF(AND(ISNUMBER(B671),ISNUMBER(G671)),IF(AND(OR(NOT(ISNUMBER('看板'!$C$4)),B671&gt;='看板'!$C$4),OR(NOT(ISNUMBER('看板'!$E$4)),B671&lt;='看板'!$E$4),OR('看板'!$C$5="",C671='看板'!$C$5),OR('看板'!$E$5="",D671='看板'!$E$5)),1,0),0)</f>
        <v>0</v>
      </c>
      <c r="N671" s="38" t="str">
        <f>IF(M671=1,COUNTIF(M$5:M671,1),"")</f>
        <v/>
      </c>
      <c r="O671" s="39" t="str">
        <f>IF(M671=1,SUMIF(M$5:M671,1,G$5:G671),"")</f>
        <v/>
      </c>
      <c r="P671" s="39" t="str">
        <f>IF(M671=1,MAX(0,MAX(O$5:O671)),"")</f>
        <v/>
      </c>
      <c r="Q671" s="40" t="str">
        <f>IF(M671=1,P671-O671,"")</f>
        <v/>
      </c>
      <c r="R671" s="38">
        <f>IF(M671=1,IF(G671&gt;0,R670+1,0),R670)</f>
        <v>0</v>
      </c>
      <c r="S671" s="38">
        <f>IF(M671=1,IF(G671&lt;0,S670+1,0),S670)</f>
        <v>0</v>
      </c>
      <c r="T671" s="36" t="str">
        <f>IF(M671&lt;&gt;1,"",IF(R670&gt;=3,"前面连赢 3 笔以上","前面连赢 "&amp;R670&amp;" 笔"))</f>
        <v/>
      </c>
      <c r="U671" s="40" t="str">
        <f>IF(AND(M671=1,ISNUMBER(H671)),H671-G671,"")</f>
        <v/>
      </c>
      <c r="V671" s="41" t="e">
        <f>IF(M671=1,O671,NA())</f>
        <v>#N/A</v>
      </c>
      <c r="W671" s="41" t="e">
        <f>IF(M671=1,-Q671,NA())</f>
        <v>#N/A</v>
      </c>
    </row>
    <row r="672">
      <c r="A672" s="17" t="n"/>
      <c r="B672" s="23" t="n"/>
      <c r="C672" s="25" t="n"/>
      <c r="D672" s="25" t="n"/>
      <c r="E672" s="25" t="n"/>
      <c r="F672" s="25" t="n"/>
      <c r="G672" s="35" t="n"/>
      <c r="H672" s="35" t="n"/>
      <c r="I672" s="25" t="n"/>
      <c r="J672" s="25" t="n"/>
      <c r="K672" s="36" t="str">
        <f>IF(ISNUMBER(B672),"周"&amp;CHOOSE(WEEKDAY(B672,2),"一","二","三","四","五","六","日"),"")</f>
        <v/>
      </c>
      <c r="L672" s="37" t="str">
        <f>IF(ISNUMBER(B672),DATE(YEAR(B672),MONTH(B672),1),"")</f>
        <v/>
      </c>
      <c r="M672" s="38">
        <f>IF(AND(ISNUMBER(B672),ISNUMBER(G672)),IF(AND(OR(NOT(ISNUMBER('看板'!$C$4)),B672&gt;='看板'!$C$4),OR(NOT(ISNUMBER('看板'!$E$4)),B672&lt;='看板'!$E$4),OR('看板'!$C$5="",C672='看板'!$C$5),OR('看板'!$E$5="",D672='看板'!$E$5)),1,0),0)</f>
        <v>0</v>
      </c>
      <c r="N672" s="38" t="str">
        <f>IF(M672=1,COUNTIF(M$5:M672,1),"")</f>
        <v/>
      </c>
      <c r="O672" s="39" t="str">
        <f>IF(M672=1,SUMIF(M$5:M672,1,G$5:G672),"")</f>
        <v/>
      </c>
      <c r="P672" s="39" t="str">
        <f>IF(M672=1,MAX(0,MAX(O$5:O672)),"")</f>
        <v/>
      </c>
      <c r="Q672" s="40" t="str">
        <f>IF(M672=1,P672-O672,"")</f>
        <v/>
      </c>
      <c r="R672" s="38">
        <f>IF(M672=1,IF(G672&gt;0,R671+1,0),R671)</f>
        <v>0</v>
      </c>
      <c r="S672" s="38">
        <f>IF(M672=1,IF(G672&lt;0,S671+1,0),S671)</f>
        <v>0</v>
      </c>
      <c r="T672" s="36" t="str">
        <f>IF(M672&lt;&gt;1,"",IF(R671&gt;=3,"前面连赢 3 笔以上","前面连赢 "&amp;R671&amp;" 笔"))</f>
        <v/>
      </c>
      <c r="U672" s="40" t="str">
        <f>IF(AND(M672=1,ISNUMBER(H672)),H672-G672,"")</f>
        <v/>
      </c>
      <c r="V672" s="41" t="e">
        <f>IF(M672=1,O672,NA())</f>
        <v>#N/A</v>
      </c>
      <c r="W672" s="41" t="e">
        <f>IF(M672=1,-Q672,NA())</f>
        <v>#N/A</v>
      </c>
    </row>
    <row r="673">
      <c r="A673" s="17" t="n"/>
      <c r="B673" s="23" t="n"/>
      <c r="C673" s="25" t="n"/>
      <c r="D673" s="25" t="n"/>
      <c r="E673" s="25" t="n"/>
      <c r="F673" s="25" t="n"/>
      <c r="G673" s="35" t="n"/>
      <c r="H673" s="35" t="n"/>
      <c r="I673" s="25" t="n"/>
      <c r="J673" s="25" t="n"/>
      <c r="K673" s="36" t="str">
        <f>IF(ISNUMBER(B673),"周"&amp;CHOOSE(WEEKDAY(B673,2),"一","二","三","四","五","六","日"),"")</f>
        <v/>
      </c>
      <c r="L673" s="37" t="str">
        <f>IF(ISNUMBER(B673),DATE(YEAR(B673),MONTH(B673),1),"")</f>
        <v/>
      </c>
      <c r="M673" s="38">
        <f>IF(AND(ISNUMBER(B673),ISNUMBER(G673)),IF(AND(OR(NOT(ISNUMBER('看板'!$C$4)),B673&gt;='看板'!$C$4),OR(NOT(ISNUMBER('看板'!$E$4)),B673&lt;='看板'!$E$4),OR('看板'!$C$5="",C673='看板'!$C$5),OR('看板'!$E$5="",D673='看板'!$E$5)),1,0),0)</f>
        <v>0</v>
      </c>
      <c r="N673" s="38" t="str">
        <f>IF(M673=1,COUNTIF(M$5:M673,1),"")</f>
        <v/>
      </c>
      <c r="O673" s="39" t="str">
        <f>IF(M673=1,SUMIF(M$5:M673,1,G$5:G673),"")</f>
        <v/>
      </c>
      <c r="P673" s="39" t="str">
        <f>IF(M673=1,MAX(0,MAX(O$5:O673)),"")</f>
        <v/>
      </c>
      <c r="Q673" s="40" t="str">
        <f>IF(M673=1,P673-O673,"")</f>
        <v/>
      </c>
      <c r="R673" s="38">
        <f>IF(M673=1,IF(G673&gt;0,R672+1,0),R672)</f>
        <v>0</v>
      </c>
      <c r="S673" s="38">
        <f>IF(M673=1,IF(G673&lt;0,S672+1,0),S672)</f>
        <v>0</v>
      </c>
      <c r="T673" s="36" t="str">
        <f>IF(M673&lt;&gt;1,"",IF(R672&gt;=3,"前面连赢 3 笔以上","前面连赢 "&amp;R672&amp;" 笔"))</f>
        <v/>
      </c>
      <c r="U673" s="40" t="str">
        <f>IF(AND(M673=1,ISNUMBER(H673)),H673-G673,"")</f>
        <v/>
      </c>
      <c r="V673" s="41" t="e">
        <f>IF(M673=1,O673,NA())</f>
        <v>#N/A</v>
      </c>
      <c r="W673" s="41" t="e">
        <f>IF(M673=1,-Q673,NA())</f>
        <v>#N/A</v>
      </c>
    </row>
    <row r="674">
      <c r="A674" s="17" t="n"/>
      <c r="B674" s="23" t="n"/>
      <c r="C674" s="25" t="n"/>
      <c r="D674" s="25" t="n"/>
      <c r="E674" s="25" t="n"/>
      <c r="F674" s="25" t="n"/>
      <c r="G674" s="35" t="n"/>
      <c r="H674" s="35" t="n"/>
      <c r="I674" s="25" t="n"/>
      <c r="J674" s="25" t="n"/>
      <c r="K674" s="36" t="str">
        <f>IF(ISNUMBER(B674),"周"&amp;CHOOSE(WEEKDAY(B674,2),"一","二","三","四","五","六","日"),"")</f>
        <v/>
      </c>
      <c r="L674" s="37" t="str">
        <f>IF(ISNUMBER(B674),DATE(YEAR(B674),MONTH(B674),1),"")</f>
        <v/>
      </c>
      <c r="M674" s="38">
        <f>IF(AND(ISNUMBER(B674),ISNUMBER(G674)),IF(AND(OR(NOT(ISNUMBER('看板'!$C$4)),B674&gt;='看板'!$C$4),OR(NOT(ISNUMBER('看板'!$E$4)),B674&lt;='看板'!$E$4),OR('看板'!$C$5="",C674='看板'!$C$5),OR('看板'!$E$5="",D674='看板'!$E$5)),1,0),0)</f>
        <v>0</v>
      </c>
      <c r="N674" s="38" t="str">
        <f>IF(M674=1,COUNTIF(M$5:M674,1),"")</f>
        <v/>
      </c>
      <c r="O674" s="39" t="str">
        <f>IF(M674=1,SUMIF(M$5:M674,1,G$5:G674),"")</f>
        <v/>
      </c>
      <c r="P674" s="39" t="str">
        <f>IF(M674=1,MAX(0,MAX(O$5:O674)),"")</f>
        <v/>
      </c>
      <c r="Q674" s="40" t="str">
        <f>IF(M674=1,P674-O674,"")</f>
        <v/>
      </c>
      <c r="R674" s="38">
        <f>IF(M674=1,IF(G674&gt;0,R673+1,0),R673)</f>
        <v>0</v>
      </c>
      <c r="S674" s="38">
        <f>IF(M674=1,IF(G674&lt;0,S673+1,0),S673)</f>
        <v>0</v>
      </c>
      <c r="T674" s="36" t="str">
        <f>IF(M674&lt;&gt;1,"",IF(R673&gt;=3,"前面连赢 3 笔以上","前面连赢 "&amp;R673&amp;" 笔"))</f>
        <v/>
      </c>
      <c r="U674" s="40" t="str">
        <f>IF(AND(M674=1,ISNUMBER(H674)),H674-G674,"")</f>
        <v/>
      </c>
      <c r="V674" s="41" t="e">
        <f>IF(M674=1,O674,NA())</f>
        <v>#N/A</v>
      </c>
      <c r="W674" s="41" t="e">
        <f>IF(M674=1,-Q674,NA())</f>
        <v>#N/A</v>
      </c>
    </row>
    <row r="675">
      <c r="A675" s="17" t="n"/>
      <c r="B675" s="23" t="n"/>
      <c r="C675" s="25" t="n"/>
      <c r="D675" s="25" t="n"/>
      <c r="E675" s="25" t="n"/>
      <c r="F675" s="25" t="n"/>
      <c r="G675" s="35" t="n"/>
      <c r="H675" s="35" t="n"/>
      <c r="I675" s="25" t="n"/>
      <c r="J675" s="25" t="n"/>
      <c r="K675" s="36" t="str">
        <f>IF(ISNUMBER(B675),"周"&amp;CHOOSE(WEEKDAY(B675,2),"一","二","三","四","五","六","日"),"")</f>
        <v/>
      </c>
      <c r="L675" s="37" t="str">
        <f>IF(ISNUMBER(B675),DATE(YEAR(B675),MONTH(B675),1),"")</f>
        <v/>
      </c>
      <c r="M675" s="38">
        <f>IF(AND(ISNUMBER(B675),ISNUMBER(G675)),IF(AND(OR(NOT(ISNUMBER('看板'!$C$4)),B675&gt;='看板'!$C$4),OR(NOT(ISNUMBER('看板'!$E$4)),B675&lt;='看板'!$E$4),OR('看板'!$C$5="",C675='看板'!$C$5),OR('看板'!$E$5="",D675='看板'!$E$5)),1,0),0)</f>
        <v>0</v>
      </c>
      <c r="N675" s="38" t="str">
        <f>IF(M675=1,COUNTIF(M$5:M675,1),"")</f>
        <v/>
      </c>
      <c r="O675" s="39" t="str">
        <f>IF(M675=1,SUMIF(M$5:M675,1,G$5:G675),"")</f>
        <v/>
      </c>
      <c r="P675" s="39" t="str">
        <f>IF(M675=1,MAX(0,MAX(O$5:O675)),"")</f>
        <v/>
      </c>
      <c r="Q675" s="40" t="str">
        <f>IF(M675=1,P675-O675,"")</f>
        <v/>
      </c>
      <c r="R675" s="38">
        <f>IF(M675=1,IF(G675&gt;0,R674+1,0),R674)</f>
        <v>0</v>
      </c>
      <c r="S675" s="38">
        <f>IF(M675=1,IF(G675&lt;0,S674+1,0),S674)</f>
        <v>0</v>
      </c>
      <c r="T675" s="36" t="str">
        <f>IF(M675&lt;&gt;1,"",IF(R674&gt;=3,"前面连赢 3 笔以上","前面连赢 "&amp;R674&amp;" 笔"))</f>
        <v/>
      </c>
      <c r="U675" s="40" t="str">
        <f>IF(AND(M675=1,ISNUMBER(H675)),H675-G675,"")</f>
        <v/>
      </c>
      <c r="V675" s="41" t="e">
        <f>IF(M675=1,O675,NA())</f>
        <v>#N/A</v>
      </c>
      <c r="W675" s="41" t="e">
        <f>IF(M675=1,-Q675,NA())</f>
        <v>#N/A</v>
      </c>
    </row>
    <row r="676">
      <c r="A676" s="17" t="n"/>
      <c r="B676" s="23" t="n"/>
      <c r="C676" s="25" t="n"/>
      <c r="D676" s="25" t="n"/>
      <c r="E676" s="25" t="n"/>
      <c r="F676" s="25" t="n"/>
      <c r="G676" s="35" t="n"/>
      <c r="H676" s="35" t="n"/>
      <c r="I676" s="25" t="n"/>
      <c r="J676" s="25" t="n"/>
      <c r="K676" s="36" t="str">
        <f>IF(ISNUMBER(B676),"周"&amp;CHOOSE(WEEKDAY(B676,2),"一","二","三","四","五","六","日"),"")</f>
        <v/>
      </c>
      <c r="L676" s="37" t="str">
        <f>IF(ISNUMBER(B676),DATE(YEAR(B676),MONTH(B676),1),"")</f>
        <v/>
      </c>
      <c r="M676" s="38">
        <f>IF(AND(ISNUMBER(B676),ISNUMBER(G676)),IF(AND(OR(NOT(ISNUMBER('看板'!$C$4)),B676&gt;='看板'!$C$4),OR(NOT(ISNUMBER('看板'!$E$4)),B676&lt;='看板'!$E$4),OR('看板'!$C$5="",C676='看板'!$C$5),OR('看板'!$E$5="",D676='看板'!$E$5)),1,0),0)</f>
        <v>0</v>
      </c>
      <c r="N676" s="38" t="str">
        <f>IF(M676=1,COUNTIF(M$5:M676,1),"")</f>
        <v/>
      </c>
      <c r="O676" s="39" t="str">
        <f>IF(M676=1,SUMIF(M$5:M676,1,G$5:G676),"")</f>
        <v/>
      </c>
      <c r="P676" s="39" t="str">
        <f>IF(M676=1,MAX(0,MAX(O$5:O676)),"")</f>
        <v/>
      </c>
      <c r="Q676" s="40" t="str">
        <f>IF(M676=1,P676-O676,"")</f>
        <v/>
      </c>
      <c r="R676" s="38">
        <f>IF(M676=1,IF(G676&gt;0,R675+1,0),R675)</f>
        <v>0</v>
      </c>
      <c r="S676" s="38">
        <f>IF(M676=1,IF(G676&lt;0,S675+1,0),S675)</f>
        <v>0</v>
      </c>
      <c r="T676" s="36" t="str">
        <f>IF(M676&lt;&gt;1,"",IF(R675&gt;=3,"前面连赢 3 笔以上","前面连赢 "&amp;R675&amp;" 笔"))</f>
        <v/>
      </c>
      <c r="U676" s="40" t="str">
        <f>IF(AND(M676=1,ISNUMBER(H676)),H676-G676,"")</f>
        <v/>
      </c>
      <c r="V676" s="41" t="e">
        <f>IF(M676=1,O676,NA())</f>
        <v>#N/A</v>
      </c>
      <c r="W676" s="41" t="e">
        <f>IF(M676=1,-Q676,NA())</f>
        <v>#N/A</v>
      </c>
    </row>
    <row r="677">
      <c r="A677" s="17" t="n"/>
      <c r="B677" s="23" t="n"/>
      <c r="C677" s="25" t="n"/>
      <c r="D677" s="25" t="n"/>
      <c r="E677" s="25" t="n"/>
      <c r="F677" s="25" t="n"/>
      <c r="G677" s="35" t="n"/>
      <c r="H677" s="35" t="n"/>
      <c r="I677" s="25" t="n"/>
      <c r="J677" s="25" t="n"/>
      <c r="K677" s="36" t="str">
        <f>IF(ISNUMBER(B677),"周"&amp;CHOOSE(WEEKDAY(B677,2),"一","二","三","四","五","六","日"),"")</f>
        <v/>
      </c>
      <c r="L677" s="37" t="str">
        <f>IF(ISNUMBER(B677),DATE(YEAR(B677),MONTH(B677),1),"")</f>
        <v/>
      </c>
      <c r="M677" s="38">
        <f>IF(AND(ISNUMBER(B677),ISNUMBER(G677)),IF(AND(OR(NOT(ISNUMBER('看板'!$C$4)),B677&gt;='看板'!$C$4),OR(NOT(ISNUMBER('看板'!$E$4)),B677&lt;='看板'!$E$4),OR('看板'!$C$5="",C677='看板'!$C$5),OR('看板'!$E$5="",D677='看板'!$E$5)),1,0),0)</f>
        <v>0</v>
      </c>
      <c r="N677" s="38" t="str">
        <f>IF(M677=1,COUNTIF(M$5:M677,1),"")</f>
        <v/>
      </c>
      <c r="O677" s="39" t="str">
        <f>IF(M677=1,SUMIF(M$5:M677,1,G$5:G677),"")</f>
        <v/>
      </c>
      <c r="P677" s="39" t="str">
        <f>IF(M677=1,MAX(0,MAX(O$5:O677)),"")</f>
        <v/>
      </c>
      <c r="Q677" s="40" t="str">
        <f>IF(M677=1,P677-O677,"")</f>
        <v/>
      </c>
      <c r="R677" s="38">
        <f>IF(M677=1,IF(G677&gt;0,R676+1,0),R676)</f>
        <v>0</v>
      </c>
      <c r="S677" s="38">
        <f>IF(M677=1,IF(G677&lt;0,S676+1,0),S676)</f>
        <v>0</v>
      </c>
      <c r="T677" s="36" t="str">
        <f>IF(M677&lt;&gt;1,"",IF(R676&gt;=3,"前面连赢 3 笔以上","前面连赢 "&amp;R676&amp;" 笔"))</f>
        <v/>
      </c>
      <c r="U677" s="40" t="str">
        <f>IF(AND(M677=1,ISNUMBER(H677)),H677-G677,"")</f>
        <v/>
      </c>
      <c r="V677" s="41" t="e">
        <f>IF(M677=1,O677,NA())</f>
        <v>#N/A</v>
      </c>
      <c r="W677" s="41" t="e">
        <f>IF(M677=1,-Q677,NA())</f>
        <v>#N/A</v>
      </c>
    </row>
    <row r="678">
      <c r="A678" s="17" t="n"/>
      <c r="B678" s="23" t="n"/>
      <c r="C678" s="25" t="n"/>
      <c r="D678" s="25" t="n"/>
      <c r="E678" s="25" t="n"/>
      <c r="F678" s="25" t="n"/>
      <c r="G678" s="35" t="n"/>
      <c r="H678" s="35" t="n"/>
      <c r="I678" s="25" t="n"/>
      <c r="J678" s="25" t="n"/>
      <c r="K678" s="36" t="str">
        <f>IF(ISNUMBER(B678),"周"&amp;CHOOSE(WEEKDAY(B678,2),"一","二","三","四","五","六","日"),"")</f>
        <v/>
      </c>
      <c r="L678" s="37" t="str">
        <f>IF(ISNUMBER(B678),DATE(YEAR(B678),MONTH(B678),1),"")</f>
        <v/>
      </c>
      <c r="M678" s="38">
        <f>IF(AND(ISNUMBER(B678),ISNUMBER(G678)),IF(AND(OR(NOT(ISNUMBER('看板'!$C$4)),B678&gt;='看板'!$C$4),OR(NOT(ISNUMBER('看板'!$E$4)),B678&lt;='看板'!$E$4),OR('看板'!$C$5="",C678='看板'!$C$5),OR('看板'!$E$5="",D678='看板'!$E$5)),1,0),0)</f>
        <v>0</v>
      </c>
      <c r="N678" s="38" t="str">
        <f>IF(M678=1,COUNTIF(M$5:M678,1),"")</f>
        <v/>
      </c>
      <c r="O678" s="39" t="str">
        <f>IF(M678=1,SUMIF(M$5:M678,1,G$5:G678),"")</f>
        <v/>
      </c>
      <c r="P678" s="39" t="str">
        <f>IF(M678=1,MAX(0,MAX(O$5:O678)),"")</f>
        <v/>
      </c>
      <c r="Q678" s="40" t="str">
        <f>IF(M678=1,P678-O678,"")</f>
        <v/>
      </c>
      <c r="R678" s="38">
        <f>IF(M678=1,IF(G678&gt;0,R677+1,0),R677)</f>
        <v>0</v>
      </c>
      <c r="S678" s="38">
        <f>IF(M678=1,IF(G678&lt;0,S677+1,0),S677)</f>
        <v>0</v>
      </c>
      <c r="T678" s="36" t="str">
        <f>IF(M678&lt;&gt;1,"",IF(R677&gt;=3,"前面连赢 3 笔以上","前面连赢 "&amp;R677&amp;" 笔"))</f>
        <v/>
      </c>
      <c r="U678" s="40" t="str">
        <f>IF(AND(M678=1,ISNUMBER(H678)),H678-G678,"")</f>
        <v/>
      </c>
      <c r="V678" s="41" t="e">
        <f>IF(M678=1,O678,NA())</f>
        <v>#N/A</v>
      </c>
      <c r="W678" s="41" t="e">
        <f>IF(M678=1,-Q678,NA())</f>
        <v>#N/A</v>
      </c>
    </row>
    <row r="679">
      <c r="A679" s="17" t="n"/>
      <c r="B679" s="23" t="n"/>
      <c r="C679" s="25" t="n"/>
      <c r="D679" s="25" t="n"/>
      <c r="E679" s="25" t="n"/>
      <c r="F679" s="25" t="n"/>
      <c r="G679" s="35" t="n"/>
      <c r="H679" s="35" t="n"/>
      <c r="I679" s="25" t="n"/>
      <c r="J679" s="25" t="n"/>
      <c r="K679" s="36" t="str">
        <f>IF(ISNUMBER(B679),"周"&amp;CHOOSE(WEEKDAY(B679,2),"一","二","三","四","五","六","日"),"")</f>
        <v/>
      </c>
      <c r="L679" s="37" t="str">
        <f>IF(ISNUMBER(B679),DATE(YEAR(B679),MONTH(B679),1),"")</f>
        <v/>
      </c>
      <c r="M679" s="38">
        <f>IF(AND(ISNUMBER(B679),ISNUMBER(G679)),IF(AND(OR(NOT(ISNUMBER('看板'!$C$4)),B679&gt;='看板'!$C$4),OR(NOT(ISNUMBER('看板'!$E$4)),B679&lt;='看板'!$E$4),OR('看板'!$C$5="",C679='看板'!$C$5),OR('看板'!$E$5="",D679='看板'!$E$5)),1,0),0)</f>
        <v>0</v>
      </c>
      <c r="N679" s="38" t="str">
        <f>IF(M679=1,COUNTIF(M$5:M679,1),"")</f>
        <v/>
      </c>
      <c r="O679" s="39" t="str">
        <f>IF(M679=1,SUMIF(M$5:M679,1,G$5:G679),"")</f>
        <v/>
      </c>
      <c r="P679" s="39" t="str">
        <f>IF(M679=1,MAX(0,MAX(O$5:O679)),"")</f>
        <v/>
      </c>
      <c r="Q679" s="40" t="str">
        <f>IF(M679=1,P679-O679,"")</f>
        <v/>
      </c>
      <c r="R679" s="38">
        <f>IF(M679=1,IF(G679&gt;0,R678+1,0),R678)</f>
        <v>0</v>
      </c>
      <c r="S679" s="38">
        <f>IF(M679=1,IF(G679&lt;0,S678+1,0),S678)</f>
        <v>0</v>
      </c>
      <c r="T679" s="36" t="str">
        <f>IF(M679&lt;&gt;1,"",IF(R678&gt;=3,"前面连赢 3 笔以上","前面连赢 "&amp;R678&amp;" 笔"))</f>
        <v/>
      </c>
      <c r="U679" s="40" t="str">
        <f>IF(AND(M679=1,ISNUMBER(H679)),H679-G679,"")</f>
        <v/>
      </c>
      <c r="V679" s="41" t="e">
        <f>IF(M679=1,O679,NA())</f>
        <v>#N/A</v>
      </c>
      <c r="W679" s="41" t="e">
        <f>IF(M679=1,-Q679,NA())</f>
        <v>#N/A</v>
      </c>
    </row>
    <row r="680">
      <c r="A680" s="17" t="n"/>
      <c r="B680" s="23" t="n"/>
      <c r="C680" s="25" t="n"/>
      <c r="D680" s="25" t="n"/>
      <c r="E680" s="25" t="n"/>
      <c r="F680" s="25" t="n"/>
      <c r="G680" s="35" t="n"/>
      <c r="H680" s="35" t="n"/>
      <c r="I680" s="25" t="n"/>
      <c r="J680" s="25" t="n"/>
      <c r="K680" s="36" t="str">
        <f>IF(ISNUMBER(B680),"周"&amp;CHOOSE(WEEKDAY(B680,2),"一","二","三","四","五","六","日"),"")</f>
        <v/>
      </c>
      <c r="L680" s="37" t="str">
        <f>IF(ISNUMBER(B680),DATE(YEAR(B680),MONTH(B680),1),"")</f>
        <v/>
      </c>
      <c r="M680" s="38">
        <f>IF(AND(ISNUMBER(B680),ISNUMBER(G680)),IF(AND(OR(NOT(ISNUMBER('看板'!$C$4)),B680&gt;='看板'!$C$4),OR(NOT(ISNUMBER('看板'!$E$4)),B680&lt;='看板'!$E$4),OR('看板'!$C$5="",C680='看板'!$C$5),OR('看板'!$E$5="",D680='看板'!$E$5)),1,0),0)</f>
        <v>0</v>
      </c>
      <c r="N680" s="38" t="str">
        <f>IF(M680=1,COUNTIF(M$5:M680,1),"")</f>
        <v/>
      </c>
      <c r="O680" s="39" t="str">
        <f>IF(M680=1,SUMIF(M$5:M680,1,G$5:G680),"")</f>
        <v/>
      </c>
      <c r="P680" s="39" t="str">
        <f>IF(M680=1,MAX(0,MAX(O$5:O680)),"")</f>
        <v/>
      </c>
      <c r="Q680" s="40" t="str">
        <f>IF(M680=1,P680-O680,"")</f>
        <v/>
      </c>
      <c r="R680" s="38">
        <f>IF(M680=1,IF(G680&gt;0,R679+1,0),R679)</f>
        <v>0</v>
      </c>
      <c r="S680" s="38">
        <f>IF(M680=1,IF(G680&lt;0,S679+1,0),S679)</f>
        <v>0</v>
      </c>
      <c r="T680" s="36" t="str">
        <f>IF(M680&lt;&gt;1,"",IF(R679&gt;=3,"前面连赢 3 笔以上","前面连赢 "&amp;R679&amp;" 笔"))</f>
        <v/>
      </c>
      <c r="U680" s="40" t="str">
        <f>IF(AND(M680=1,ISNUMBER(H680)),H680-G680,"")</f>
        <v/>
      </c>
      <c r="V680" s="41" t="e">
        <f>IF(M680=1,O680,NA())</f>
        <v>#N/A</v>
      </c>
      <c r="W680" s="41" t="e">
        <f>IF(M680=1,-Q680,NA())</f>
        <v>#N/A</v>
      </c>
    </row>
    <row r="681">
      <c r="A681" s="17" t="n"/>
      <c r="B681" s="23" t="n"/>
      <c r="C681" s="25" t="n"/>
      <c r="D681" s="25" t="n"/>
      <c r="E681" s="25" t="n"/>
      <c r="F681" s="25" t="n"/>
      <c r="G681" s="35" t="n"/>
      <c r="H681" s="35" t="n"/>
      <c r="I681" s="25" t="n"/>
      <c r="J681" s="25" t="n"/>
      <c r="K681" s="36" t="str">
        <f>IF(ISNUMBER(B681),"周"&amp;CHOOSE(WEEKDAY(B681,2),"一","二","三","四","五","六","日"),"")</f>
        <v/>
      </c>
      <c r="L681" s="37" t="str">
        <f>IF(ISNUMBER(B681),DATE(YEAR(B681),MONTH(B681),1),"")</f>
        <v/>
      </c>
      <c r="M681" s="38">
        <f>IF(AND(ISNUMBER(B681),ISNUMBER(G681)),IF(AND(OR(NOT(ISNUMBER('看板'!$C$4)),B681&gt;='看板'!$C$4),OR(NOT(ISNUMBER('看板'!$E$4)),B681&lt;='看板'!$E$4),OR('看板'!$C$5="",C681='看板'!$C$5),OR('看板'!$E$5="",D681='看板'!$E$5)),1,0),0)</f>
        <v>0</v>
      </c>
      <c r="N681" s="38" t="str">
        <f>IF(M681=1,COUNTIF(M$5:M681,1),"")</f>
        <v/>
      </c>
      <c r="O681" s="39" t="str">
        <f>IF(M681=1,SUMIF(M$5:M681,1,G$5:G681),"")</f>
        <v/>
      </c>
      <c r="P681" s="39" t="str">
        <f>IF(M681=1,MAX(0,MAX(O$5:O681)),"")</f>
        <v/>
      </c>
      <c r="Q681" s="40" t="str">
        <f>IF(M681=1,P681-O681,"")</f>
        <v/>
      </c>
      <c r="R681" s="38">
        <f>IF(M681=1,IF(G681&gt;0,R680+1,0),R680)</f>
        <v>0</v>
      </c>
      <c r="S681" s="38">
        <f>IF(M681=1,IF(G681&lt;0,S680+1,0),S680)</f>
        <v>0</v>
      </c>
      <c r="T681" s="36" t="str">
        <f>IF(M681&lt;&gt;1,"",IF(R680&gt;=3,"前面连赢 3 笔以上","前面连赢 "&amp;R680&amp;" 笔"))</f>
        <v/>
      </c>
      <c r="U681" s="40" t="str">
        <f>IF(AND(M681=1,ISNUMBER(H681)),H681-G681,"")</f>
        <v/>
      </c>
      <c r="V681" s="41" t="e">
        <f>IF(M681=1,O681,NA())</f>
        <v>#N/A</v>
      </c>
      <c r="W681" s="41" t="e">
        <f>IF(M681=1,-Q681,NA())</f>
        <v>#N/A</v>
      </c>
    </row>
    <row r="682">
      <c r="A682" s="17" t="n"/>
      <c r="B682" s="23" t="n"/>
      <c r="C682" s="25" t="n"/>
      <c r="D682" s="25" t="n"/>
      <c r="E682" s="25" t="n"/>
      <c r="F682" s="25" t="n"/>
      <c r="G682" s="35" t="n"/>
      <c r="H682" s="35" t="n"/>
      <c r="I682" s="25" t="n"/>
      <c r="J682" s="25" t="n"/>
      <c r="K682" s="36" t="str">
        <f>IF(ISNUMBER(B682),"周"&amp;CHOOSE(WEEKDAY(B682,2),"一","二","三","四","五","六","日"),"")</f>
        <v/>
      </c>
      <c r="L682" s="37" t="str">
        <f>IF(ISNUMBER(B682),DATE(YEAR(B682),MONTH(B682),1),"")</f>
        <v/>
      </c>
      <c r="M682" s="38">
        <f>IF(AND(ISNUMBER(B682),ISNUMBER(G682)),IF(AND(OR(NOT(ISNUMBER('看板'!$C$4)),B682&gt;='看板'!$C$4),OR(NOT(ISNUMBER('看板'!$E$4)),B682&lt;='看板'!$E$4),OR('看板'!$C$5="",C682='看板'!$C$5),OR('看板'!$E$5="",D682='看板'!$E$5)),1,0),0)</f>
        <v>0</v>
      </c>
      <c r="N682" s="38" t="str">
        <f>IF(M682=1,COUNTIF(M$5:M682,1),"")</f>
        <v/>
      </c>
      <c r="O682" s="39" t="str">
        <f>IF(M682=1,SUMIF(M$5:M682,1,G$5:G682),"")</f>
        <v/>
      </c>
      <c r="P682" s="39" t="str">
        <f>IF(M682=1,MAX(0,MAX(O$5:O682)),"")</f>
        <v/>
      </c>
      <c r="Q682" s="40" t="str">
        <f>IF(M682=1,P682-O682,"")</f>
        <v/>
      </c>
      <c r="R682" s="38">
        <f>IF(M682=1,IF(G682&gt;0,R681+1,0),R681)</f>
        <v>0</v>
      </c>
      <c r="S682" s="38">
        <f>IF(M682=1,IF(G682&lt;0,S681+1,0),S681)</f>
        <v>0</v>
      </c>
      <c r="T682" s="36" t="str">
        <f>IF(M682&lt;&gt;1,"",IF(R681&gt;=3,"前面连赢 3 笔以上","前面连赢 "&amp;R681&amp;" 笔"))</f>
        <v/>
      </c>
      <c r="U682" s="40" t="str">
        <f>IF(AND(M682=1,ISNUMBER(H682)),H682-G682,"")</f>
        <v/>
      </c>
      <c r="V682" s="41" t="e">
        <f>IF(M682=1,O682,NA())</f>
        <v>#N/A</v>
      </c>
      <c r="W682" s="41" t="e">
        <f>IF(M682=1,-Q682,NA())</f>
        <v>#N/A</v>
      </c>
    </row>
    <row r="683">
      <c r="A683" s="17" t="n"/>
      <c r="B683" s="23" t="n"/>
      <c r="C683" s="25" t="n"/>
      <c r="D683" s="25" t="n"/>
      <c r="E683" s="25" t="n"/>
      <c r="F683" s="25" t="n"/>
      <c r="G683" s="35" t="n"/>
      <c r="H683" s="35" t="n"/>
      <c r="I683" s="25" t="n"/>
      <c r="J683" s="25" t="n"/>
      <c r="K683" s="36" t="str">
        <f>IF(ISNUMBER(B683),"周"&amp;CHOOSE(WEEKDAY(B683,2),"一","二","三","四","五","六","日"),"")</f>
        <v/>
      </c>
      <c r="L683" s="37" t="str">
        <f>IF(ISNUMBER(B683),DATE(YEAR(B683),MONTH(B683),1),"")</f>
        <v/>
      </c>
      <c r="M683" s="38">
        <f>IF(AND(ISNUMBER(B683),ISNUMBER(G683)),IF(AND(OR(NOT(ISNUMBER('看板'!$C$4)),B683&gt;='看板'!$C$4),OR(NOT(ISNUMBER('看板'!$E$4)),B683&lt;='看板'!$E$4),OR('看板'!$C$5="",C683='看板'!$C$5),OR('看板'!$E$5="",D683='看板'!$E$5)),1,0),0)</f>
        <v>0</v>
      </c>
      <c r="N683" s="38" t="str">
        <f>IF(M683=1,COUNTIF(M$5:M683,1),"")</f>
        <v/>
      </c>
      <c r="O683" s="39" t="str">
        <f>IF(M683=1,SUMIF(M$5:M683,1,G$5:G683),"")</f>
        <v/>
      </c>
      <c r="P683" s="39" t="str">
        <f>IF(M683=1,MAX(0,MAX(O$5:O683)),"")</f>
        <v/>
      </c>
      <c r="Q683" s="40" t="str">
        <f>IF(M683=1,P683-O683,"")</f>
        <v/>
      </c>
      <c r="R683" s="38">
        <f>IF(M683=1,IF(G683&gt;0,R682+1,0),R682)</f>
        <v>0</v>
      </c>
      <c r="S683" s="38">
        <f>IF(M683=1,IF(G683&lt;0,S682+1,0),S682)</f>
        <v>0</v>
      </c>
      <c r="T683" s="36" t="str">
        <f>IF(M683&lt;&gt;1,"",IF(R682&gt;=3,"前面连赢 3 笔以上","前面连赢 "&amp;R682&amp;" 笔"))</f>
        <v/>
      </c>
      <c r="U683" s="40" t="str">
        <f>IF(AND(M683=1,ISNUMBER(H683)),H683-G683,"")</f>
        <v/>
      </c>
      <c r="V683" s="41" t="e">
        <f>IF(M683=1,O683,NA())</f>
        <v>#N/A</v>
      </c>
      <c r="W683" s="41" t="e">
        <f>IF(M683=1,-Q683,NA())</f>
        <v>#N/A</v>
      </c>
    </row>
    <row r="684">
      <c r="A684" s="17" t="n"/>
      <c r="B684" s="23" t="n"/>
      <c r="C684" s="25" t="n"/>
      <c r="D684" s="25" t="n"/>
      <c r="E684" s="25" t="n"/>
      <c r="F684" s="25" t="n"/>
      <c r="G684" s="35" t="n"/>
      <c r="H684" s="35" t="n"/>
      <c r="I684" s="25" t="n"/>
      <c r="J684" s="25" t="n"/>
      <c r="K684" s="36" t="str">
        <f>IF(ISNUMBER(B684),"周"&amp;CHOOSE(WEEKDAY(B684,2),"一","二","三","四","五","六","日"),"")</f>
        <v/>
      </c>
      <c r="L684" s="37" t="str">
        <f>IF(ISNUMBER(B684),DATE(YEAR(B684),MONTH(B684),1),"")</f>
        <v/>
      </c>
      <c r="M684" s="38">
        <f>IF(AND(ISNUMBER(B684),ISNUMBER(G684)),IF(AND(OR(NOT(ISNUMBER('看板'!$C$4)),B684&gt;='看板'!$C$4),OR(NOT(ISNUMBER('看板'!$E$4)),B684&lt;='看板'!$E$4),OR('看板'!$C$5="",C684='看板'!$C$5),OR('看板'!$E$5="",D684='看板'!$E$5)),1,0),0)</f>
        <v>0</v>
      </c>
      <c r="N684" s="38" t="str">
        <f>IF(M684=1,COUNTIF(M$5:M684,1),"")</f>
        <v/>
      </c>
      <c r="O684" s="39" t="str">
        <f>IF(M684=1,SUMIF(M$5:M684,1,G$5:G684),"")</f>
        <v/>
      </c>
      <c r="P684" s="39" t="str">
        <f>IF(M684=1,MAX(0,MAX(O$5:O684)),"")</f>
        <v/>
      </c>
      <c r="Q684" s="40" t="str">
        <f>IF(M684=1,P684-O684,"")</f>
        <v/>
      </c>
      <c r="R684" s="38">
        <f>IF(M684=1,IF(G684&gt;0,R683+1,0),R683)</f>
        <v>0</v>
      </c>
      <c r="S684" s="38">
        <f>IF(M684=1,IF(G684&lt;0,S683+1,0),S683)</f>
        <v>0</v>
      </c>
      <c r="T684" s="36" t="str">
        <f>IF(M684&lt;&gt;1,"",IF(R683&gt;=3,"前面连赢 3 笔以上","前面连赢 "&amp;R683&amp;" 笔"))</f>
        <v/>
      </c>
      <c r="U684" s="40" t="str">
        <f>IF(AND(M684=1,ISNUMBER(H684)),H684-G684,"")</f>
        <v/>
      </c>
      <c r="V684" s="41" t="e">
        <f>IF(M684=1,O684,NA())</f>
        <v>#N/A</v>
      </c>
      <c r="W684" s="41" t="e">
        <f>IF(M684=1,-Q684,NA())</f>
        <v>#N/A</v>
      </c>
    </row>
    <row r="685">
      <c r="A685" s="17" t="n"/>
      <c r="B685" s="23" t="n"/>
      <c r="C685" s="25" t="n"/>
      <c r="D685" s="25" t="n"/>
      <c r="E685" s="25" t="n"/>
      <c r="F685" s="25" t="n"/>
      <c r="G685" s="35" t="n"/>
      <c r="H685" s="35" t="n"/>
      <c r="I685" s="25" t="n"/>
      <c r="J685" s="25" t="n"/>
      <c r="K685" s="36" t="str">
        <f>IF(ISNUMBER(B685),"周"&amp;CHOOSE(WEEKDAY(B685,2),"一","二","三","四","五","六","日"),"")</f>
        <v/>
      </c>
      <c r="L685" s="37" t="str">
        <f>IF(ISNUMBER(B685),DATE(YEAR(B685),MONTH(B685),1),"")</f>
        <v/>
      </c>
      <c r="M685" s="38">
        <f>IF(AND(ISNUMBER(B685),ISNUMBER(G685)),IF(AND(OR(NOT(ISNUMBER('看板'!$C$4)),B685&gt;='看板'!$C$4),OR(NOT(ISNUMBER('看板'!$E$4)),B685&lt;='看板'!$E$4),OR('看板'!$C$5="",C685='看板'!$C$5),OR('看板'!$E$5="",D685='看板'!$E$5)),1,0),0)</f>
        <v>0</v>
      </c>
      <c r="N685" s="38" t="str">
        <f>IF(M685=1,COUNTIF(M$5:M685,1),"")</f>
        <v/>
      </c>
      <c r="O685" s="39" t="str">
        <f>IF(M685=1,SUMIF(M$5:M685,1,G$5:G685),"")</f>
        <v/>
      </c>
      <c r="P685" s="39" t="str">
        <f>IF(M685=1,MAX(0,MAX(O$5:O685)),"")</f>
        <v/>
      </c>
      <c r="Q685" s="40" t="str">
        <f>IF(M685=1,P685-O685,"")</f>
        <v/>
      </c>
      <c r="R685" s="38">
        <f>IF(M685=1,IF(G685&gt;0,R684+1,0),R684)</f>
        <v>0</v>
      </c>
      <c r="S685" s="38">
        <f>IF(M685=1,IF(G685&lt;0,S684+1,0),S684)</f>
        <v>0</v>
      </c>
      <c r="T685" s="36" t="str">
        <f>IF(M685&lt;&gt;1,"",IF(R684&gt;=3,"前面连赢 3 笔以上","前面连赢 "&amp;R684&amp;" 笔"))</f>
        <v/>
      </c>
      <c r="U685" s="40" t="str">
        <f>IF(AND(M685=1,ISNUMBER(H685)),H685-G685,"")</f>
        <v/>
      </c>
      <c r="V685" s="41" t="e">
        <f>IF(M685=1,O685,NA())</f>
        <v>#N/A</v>
      </c>
      <c r="W685" s="41" t="e">
        <f>IF(M685=1,-Q685,NA())</f>
        <v>#N/A</v>
      </c>
    </row>
    <row r="686">
      <c r="A686" s="17" t="n"/>
      <c r="B686" s="23" t="n"/>
      <c r="C686" s="25" t="n"/>
      <c r="D686" s="25" t="n"/>
      <c r="E686" s="25" t="n"/>
      <c r="F686" s="25" t="n"/>
      <c r="G686" s="35" t="n"/>
      <c r="H686" s="35" t="n"/>
      <c r="I686" s="25" t="n"/>
      <c r="J686" s="25" t="n"/>
      <c r="K686" s="36" t="str">
        <f>IF(ISNUMBER(B686),"周"&amp;CHOOSE(WEEKDAY(B686,2),"一","二","三","四","五","六","日"),"")</f>
        <v/>
      </c>
      <c r="L686" s="37" t="str">
        <f>IF(ISNUMBER(B686),DATE(YEAR(B686),MONTH(B686),1),"")</f>
        <v/>
      </c>
      <c r="M686" s="38">
        <f>IF(AND(ISNUMBER(B686),ISNUMBER(G686)),IF(AND(OR(NOT(ISNUMBER('看板'!$C$4)),B686&gt;='看板'!$C$4),OR(NOT(ISNUMBER('看板'!$E$4)),B686&lt;='看板'!$E$4),OR('看板'!$C$5="",C686='看板'!$C$5),OR('看板'!$E$5="",D686='看板'!$E$5)),1,0),0)</f>
        <v>0</v>
      </c>
      <c r="N686" s="38" t="str">
        <f>IF(M686=1,COUNTIF(M$5:M686,1),"")</f>
        <v/>
      </c>
      <c r="O686" s="39" t="str">
        <f>IF(M686=1,SUMIF(M$5:M686,1,G$5:G686),"")</f>
        <v/>
      </c>
      <c r="P686" s="39" t="str">
        <f>IF(M686=1,MAX(0,MAX(O$5:O686)),"")</f>
        <v/>
      </c>
      <c r="Q686" s="40" t="str">
        <f>IF(M686=1,P686-O686,"")</f>
        <v/>
      </c>
      <c r="R686" s="38">
        <f>IF(M686=1,IF(G686&gt;0,R685+1,0),R685)</f>
        <v>0</v>
      </c>
      <c r="S686" s="38">
        <f>IF(M686=1,IF(G686&lt;0,S685+1,0),S685)</f>
        <v>0</v>
      </c>
      <c r="T686" s="36" t="str">
        <f>IF(M686&lt;&gt;1,"",IF(R685&gt;=3,"前面连赢 3 笔以上","前面连赢 "&amp;R685&amp;" 笔"))</f>
        <v/>
      </c>
      <c r="U686" s="40" t="str">
        <f>IF(AND(M686=1,ISNUMBER(H686)),H686-G686,"")</f>
        <v/>
      </c>
      <c r="V686" s="41" t="e">
        <f>IF(M686=1,O686,NA())</f>
        <v>#N/A</v>
      </c>
      <c r="W686" s="41" t="e">
        <f>IF(M686=1,-Q686,NA())</f>
        <v>#N/A</v>
      </c>
    </row>
    <row r="687">
      <c r="A687" s="17" t="n"/>
      <c r="B687" s="23" t="n"/>
      <c r="C687" s="25" t="n"/>
      <c r="D687" s="25" t="n"/>
      <c r="E687" s="25" t="n"/>
      <c r="F687" s="25" t="n"/>
      <c r="G687" s="35" t="n"/>
      <c r="H687" s="35" t="n"/>
      <c r="I687" s="25" t="n"/>
      <c r="J687" s="25" t="n"/>
      <c r="K687" s="36" t="str">
        <f>IF(ISNUMBER(B687),"周"&amp;CHOOSE(WEEKDAY(B687,2),"一","二","三","四","五","六","日"),"")</f>
        <v/>
      </c>
      <c r="L687" s="37" t="str">
        <f>IF(ISNUMBER(B687),DATE(YEAR(B687),MONTH(B687),1),"")</f>
        <v/>
      </c>
      <c r="M687" s="38">
        <f>IF(AND(ISNUMBER(B687),ISNUMBER(G687)),IF(AND(OR(NOT(ISNUMBER('看板'!$C$4)),B687&gt;='看板'!$C$4),OR(NOT(ISNUMBER('看板'!$E$4)),B687&lt;='看板'!$E$4),OR('看板'!$C$5="",C687='看板'!$C$5),OR('看板'!$E$5="",D687='看板'!$E$5)),1,0),0)</f>
        <v>0</v>
      </c>
      <c r="N687" s="38" t="str">
        <f>IF(M687=1,COUNTIF(M$5:M687,1),"")</f>
        <v/>
      </c>
      <c r="O687" s="39" t="str">
        <f>IF(M687=1,SUMIF(M$5:M687,1,G$5:G687),"")</f>
        <v/>
      </c>
      <c r="P687" s="39" t="str">
        <f>IF(M687=1,MAX(0,MAX(O$5:O687)),"")</f>
        <v/>
      </c>
      <c r="Q687" s="40" t="str">
        <f>IF(M687=1,P687-O687,"")</f>
        <v/>
      </c>
      <c r="R687" s="38">
        <f>IF(M687=1,IF(G687&gt;0,R686+1,0),R686)</f>
        <v>0</v>
      </c>
      <c r="S687" s="38">
        <f>IF(M687=1,IF(G687&lt;0,S686+1,0),S686)</f>
        <v>0</v>
      </c>
      <c r="T687" s="36" t="str">
        <f>IF(M687&lt;&gt;1,"",IF(R686&gt;=3,"前面连赢 3 笔以上","前面连赢 "&amp;R686&amp;" 笔"))</f>
        <v/>
      </c>
      <c r="U687" s="40" t="str">
        <f>IF(AND(M687=1,ISNUMBER(H687)),H687-G687,"")</f>
        <v/>
      </c>
      <c r="V687" s="41" t="e">
        <f>IF(M687=1,O687,NA())</f>
        <v>#N/A</v>
      </c>
      <c r="W687" s="41" t="e">
        <f>IF(M687=1,-Q687,NA())</f>
        <v>#N/A</v>
      </c>
    </row>
    <row r="688">
      <c r="A688" s="17" t="n"/>
      <c r="B688" s="23" t="n"/>
      <c r="C688" s="25" t="n"/>
      <c r="D688" s="25" t="n"/>
      <c r="E688" s="25" t="n"/>
      <c r="F688" s="25" t="n"/>
      <c r="G688" s="35" t="n"/>
      <c r="H688" s="35" t="n"/>
      <c r="I688" s="25" t="n"/>
      <c r="J688" s="25" t="n"/>
      <c r="K688" s="36" t="str">
        <f>IF(ISNUMBER(B688),"周"&amp;CHOOSE(WEEKDAY(B688,2),"一","二","三","四","五","六","日"),"")</f>
        <v/>
      </c>
      <c r="L688" s="37" t="str">
        <f>IF(ISNUMBER(B688),DATE(YEAR(B688),MONTH(B688),1),"")</f>
        <v/>
      </c>
      <c r="M688" s="38">
        <f>IF(AND(ISNUMBER(B688),ISNUMBER(G688)),IF(AND(OR(NOT(ISNUMBER('看板'!$C$4)),B688&gt;='看板'!$C$4),OR(NOT(ISNUMBER('看板'!$E$4)),B688&lt;='看板'!$E$4),OR('看板'!$C$5="",C688='看板'!$C$5),OR('看板'!$E$5="",D688='看板'!$E$5)),1,0),0)</f>
        <v>0</v>
      </c>
      <c r="N688" s="38" t="str">
        <f>IF(M688=1,COUNTIF(M$5:M688,1),"")</f>
        <v/>
      </c>
      <c r="O688" s="39" t="str">
        <f>IF(M688=1,SUMIF(M$5:M688,1,G$5:G688),"")</f>
        <v/>
      </c>
      <c r="P688" s="39" t="str">
        <f>IF(M688=1,MAX(0,MAX(O$5:O688)),"")</f>
        <v/>
      </c>
      <c r="Q688" s="40" t="str">
        <f>IF(M688=1,P688-O688,"")</f>
        <v/>
      </c>
      <c r="R688" s="38">
        <f>IF(M688=1,IF(G688&gt;0,R687+1,0),R687)</f>
        <v>0</v>
      </c>
      <c r="S688" s="38">
        <f>IF(M688=1,IF(G688&lt;0,S687+1,0),S687)</f>
        <v>0</v>
      </c>
      <c r="T688" s="36" t="str">
        <f>IF(M688&lt;&gt;1,"",IF(R687&gt;=3,"前面连赢 3 笔以上","前面连赢 "&amp;R687&amp;" 笔"))</f>
        <v/>
      </c>
      <c r="U688" s="40" t="str">
        <f>IF(AND(M688=1,ISNUMBER(H688)),H688-G688,"")</f>
        <v/>
      </c>
      <c r="V688" s="41" t="e">
        <f>IF(M688=1,O688,NA())</f>
        <v>#N/A</v>
      </c>
      <c r="W688" s="41" t="e">
        <f>IF(M688=1,-Q688,NA())</f>
        <v>#N/A</v>
      </c>
    </row>
    <row r="689">
      <c r="A689" s="17" t="n"/>
      <c r="B689" s="23" t="n"/>
      <c r="C689" s="25" t="n"/>
      <c r="D689" s="25" t="n"/>
      <c r="E689" s="25" t="n"/>
      <c r="F689" s="25" t="n"/>
      <c r="G689" s="35" t="n"/>
      <c r="H689" s="35" t="n"/>
      <c r="I689" s="25" t="n"/>
      <c r="J689" s="25" t="n"/>
      <c r="K689" s="36" t="str">
        <f>IF(ISNUMBER(B689),"周"&amp;CHOOSE(WEEKDAY(B689,2),"一","二","三","四","五","六","日"),"")</f>
        <v/>
      </c>
      <c r="L689" s="37" t="str">
        <f>IF(ISNUMBER(B689),DATE(YEAR(B689),MONTH(B689),1),"")</f>
        <v/>
      </c>
      <c r="M689" s="38">
        <f>IF(AND(ISNUMBER(B689),ISNUMBER(G689)),IF(AND(OR(NOT(ISNUMBER('看板'!$C$4)),B689&gt;='看板'!$C$4),OR(NOT(ISNUMBER('看板'!$E$4)),B689&lt;='看板'!$E$4),OR('看板'!$C$5="",C689='看板'!$C$5),OR('看板'!$E$5="",D689='看板'!$E$5)),1,0),0)</f>
        <v>0</v>
      </c>
      <c r="N689" s="38" t="str">
        <f>IF(M689=1,COUNTIF(M$5:M689,1),"")</f>
        <v/>
      </c>
      <c r="O689" s="39" t="str">
        <f>IF(M689=1,SUMIF(M$5:M689,1,G$5:G689),"")</f>
        <v/>
      </c>
      <c r="P689" s="39" t="str">
        <f>IF(M689=1,MAX(0,MAX(O$5:O689)),"")</f>
        <v/>
      </c>
      <c r="Q689" s="40" t="str">
        <f>IF(M689=1,P689-O689,"")</f>
        <v/>
      </c>
      <c r="R689" s="38">
        <f>IF(M689=1,IF(G689&gt;0,R688+1,0),R688)</f>
        <v>0</v>
      </c>
      <c r="S689" s="38">
        <f>IF(M689=1,IF(G689&lt;0,S688+1,0),S688)</f>
        <v>0</v>
      </c>
      <c r="T689" s="36" t="str">
        <f>IF(M689&lt;&gt;1,"",IF(R688&gt;=3,"前面连赢 3 笔以上","前面连赢 "&amp;R688&amp;" 笔"))</f>
        <v/>
      </c>
      <c r="U689" s="40" t="str">
        <f>IF(AND(M689=1,ISNUMBER(H689)),H689-G689,"")</f>
        <v/>
      </c>
      <c r="V689" s="41" t="e">
        <f>IF(M689=1,O689,NA())</f>
        <v>#N/A</v>
      </c>
      <c r="W689" s="41" t="e">
        <f>IF(M689=1,-Q689,NA())</f>
        <v>#N/A</v>
      </c>
    </row>
    <row r="690">
      <c r="A690" s="17" t="n"/>
      <c r="B690" s="23" t="n"/>
      <c r="C690" s="25" t="n"/>
      <c r="D690" s="25" t="n"/>
      <c r="E690" s="25" t="n"/>
      <c r="F690" s="25" t="n"/>
      <c r="G690" s="35" t="n"/>
      <c r="H690" s="35" t="n"/>
      <c r="I690" s="25" t="n"/>
      <c r="J690" s="25" t="n"/>
      <c r="K690" s="36" t="str">
        <f>IF(ISNUMBER(B690),"周"&amp;CHOOSE(WEEKDAY(B690,2),"一","二","三","四","五","六","日"),"")</f>
        <v/>
      </c>
      <c r="L690" s="37" t="str">
        <f>IF(ISNUMBER(B690),DATE(YEAR(B690),MONTH(B690),1),"")</f>
        <v/>
      </c>
      <c r="M690" s="38">
        <f>IF(AND(ISNUMBER(B690),ISNUMBER(G690)),IF(AND(OR(NOT(ISNUMBER('看板'!$C$4)),B690&gt;='看板'!$C$4),OR(NOT(ISNUMBER('看板'!$E$4)),B690&lt;='看板'!$E$4),OR('看板'!$C$5="",C690='看板'!$C$5),OR('看板'!$E$5="",D690='看板'!$E$5)),1,0),0)</f>
        <v>0</v>
      </c>
      <c r="N690" s="38" t="str">
        <f>IF(M690=1,COUNTIF(M$5:M690,1),"")</f>
        <v/>
      </c>
      <c r="O690" s="39" t="str">
        <f>IF(M690=1,SUMIF(M$5:M690,1,G$5:G690),"")</f>
        <v/>
      </c>
      <c r="P690" s="39" t="str">
        <f>IF(M690=1,MAX(0,MAX(O$5:O690)),"")</f>
        <v/>
      </c>
      <c r="Q690" s="40" t="str">
        <f>IF(M690=1,P690-O690,"")</f>
        <v/>
      </c>
      <c r="R690" s="38">
        <f>IF(M690=1,IF(G690&gt;0,R689+1,0),R689)</f>
        <v>0</v>
      </c>
      <c r="S690" s="38">
        <f>IF(M690=1,IF(G690&lt;0,S689+1,0),S689)</f>
        <v>0</v>
      </c>
      <c r="T690" s="36" t="str">
        <f>IF(M690&lt;&gt;1,"",IF(R689&gt;=3,"前面连赢 3 笔以上","前面连赢 "&amp;R689&amp;" 笔"))</f>
        <v/>
      </c>
      <c r="U690" s="40" t="str">
        <f>IF(AND(M690=1,ISNUMBER(H690)),H690-G690,"")</f>
        <v/>
      </c>
      <c r="V690" s="41" t="e">
        <f>IF(M690=1,O690,NA())</f>
        <v>#N/A</v>
      </c>
      <c r="W690" s="41" t="e">
        <f>IF(M690=1,-Q690,NA())</f>
        <v>#N/A</v>
      </c>
    </row>
    <row r="691">
      <c r="A691" s="17" t="n"/>
      <c r="B691" s="23" t="n"/>
      <c r="C691" s="25" t="n"/>
      <c r="D691" s="25" t="n"/>
      <c r="E691" s="25" t="n"/>
      <c r="F691" s="25" t="n"/>
      <c r="G691" s="35" t="n"/>
      <c r="H691" s="35" t="n"/>
      <c r="I691" s="25" t="n"/>
      <c r="J691" s="25" t="n"/>
      <c r="K691" s="36" t="str">
        <f>IF(ISNUMBER(B691),"周"&amp;CHOOSE(WEEKDAY(B691,2),"一","二","三","四","五","六","日"),"")</f>
        <v/>
      </c>
      <c r="L691" s="37" t="str">
        <f>IF(ISNUMBER(B691),DATE(YEAR(B691),MONTH(B691),1),"")</f>
        <v/>
      </c>
      <c r="M691" s="38">
        <f>IF(AND(ISNUMBER(B691),ISNUMBER(G691)),IF(AND(OR(NOT(ISNUMBER('看板'!$C$4)),B691&gt;='看板'!$C$4),OR(NOT(ISNUMBER('看板'!$E$4)),B691&lt;='看板'!$E$4),OR('看板'!$C$5="",C691='看板'!$C$5),OR('看板'!$E$5="",D691='看板'!$E$5)),1,0),0)</f>
        <v>0</v>
      </c>
      <c r="N691" s="38" t="str">
        <f>IF(M691=1,COUNTIF(M$5:M691,1),"")</f>
        <v/>
      </c>
      <c r="O691" s="39" t="str">
        <f>IF(M691=1,SUMIF(M$5:M691,1,G$5:G691),"")</f>
        <v/>
      </c>
      <c r="P691" s="39" t="str">
        <f>IF(M691=1,MAX(0,MAX(O$5:O691)),"")</f>
        <v/>
      </c>
      <c r="Q691" s="40" t="str">
        <f>IF(M691=1,P691-O691,"")</f>
        <v/>
      </c>
      <c r="R691" s="38">
        <f>IF(M691=1,IF(G691&gt;0,R690+1,0),R690)</f>
        <v>0</v>
      </c>
      <c r="S691" s="38">
        <f>IF(M691=1,IF(G691&lt;0,S690+1,0),S690)</f>
        <v>0</v>
      </c>
      <c r="T691" s="36" t="str">
        <f>IF(M691&lt;&gt;1,"",IF(R690&gt;=3,"前面连赢 3 笔以上","前面连赢 "&amp;R690&amp;" 笔"))</f>
        <v/>
      </c>
      <c r="U691" s="40" t="str">
        <f>IF(AND(M691=1,ISNUMBER(H691)),H691-G691,"")</f>
        <v/>
      </c>
      <c r="V691" s="41" t="e">
        <f>IF(M691=1,O691,NA())</f>
        <v>#N/A</v>
      </c>
      <c r="W691" s="41" t="e">
        <f>IF(M691=1,-Q691,NA())</f>
        <v>#N/A</v>
      </c>
    </row>
    <row r="692">
      <c r="A692" s="17" t="n"/>
      <c r="B692" s="23" t="n"/>
      <c r="C692" s="25" t="n"/>
      <c r="D692" s="25" t="n"/>
      <c r="E692" s="25" t="n"/>
      <c r="F692" s="25" t="n"/>
      <c r="G692" s="35" t="n"/>
      <c r="H692" s="35" t="n"/>
      <c r="I692" s="25" t="n"/>
      <c r="J692" s="25" t="n"/>
      <c r="K692" s="36" t="str">
        <f>IF(ISNUMBER(B692),"周"&amp;CHOOSE(WEEKDAY(B692,2),"一","二","三","四","五","六","日"),"")</f>
        <v/>
      </c>
      <c r="L692" s="37" t="str">
        <f>IF(ISNUMBER(B692),DATE(YEAR(B692),MONTH(B692),1),"")</f>
        <v/>
      </c>
      <c r="M692" s="38">
        <f>IF(AND(ISNUMBER(B692),ISNUMBER(G692)),IF(AND(OR(NOT(ISNUMBER('看板'!$C$4)),B692&gt;='看板'!$C$4),OR(NOT(ISNUMBER('看板'!$E$4)),B692&lt;='看板'!$E$4),OR('看板'!$C$5="",C692='看板'!$C$5),OR('看板'!$E$5="",D692='看板'!$E$5)),1,0),0)</f>
        <v>0</v>
      </c>
      <c r="N692" s="38" t="str">
        <f>IF(M692=1,COUNTIF(M$5:M692,1),"")</f>
        <v/>
      </c>
      <c r="O692" s="39" t="str">
        <f>IF(M692=1,SUMIF(M$5:M692,1,G$5:G692),"")</f>
        <v/>
      </c>
      <c r="P692" s="39" t="str">
        <f>IF(M692=1,MAX(0,MAX(O$5:O692)),"")</f>
        <v/>
      </c>
      <c r="Q692" s="40" t="str">
        <f>IF(M692=1,P692-O692,"")</f>
        <v/>
      </c>
      <c r="R692" s="38">
        <f>IF(M692=1,IF(G692&gt;0,R691+1,0),R691)</f>
        <v>0</v>
      </c>
      <c r="S692" s="38">
        <f>IF(M692=1,IF(G692&lt;0,S691+1,0),S691)</f>
        <v>0</v>
      </c>
      <c r="T692" s="36" t="str">
        <f>IF(M692&lt;&gt;1,"",IF(R691&gt;=3,"前面连赢 3 笔以上","前面连赢 "&amp;R691&amp;" 笔"))</f>
        <v/>
      </c>
      <c r="U692" s="40" t="str">
        <f>IF(AND(M692=1,ISNUMBER(H692)),H692-G692,"")</f>
        <v/>
      </c>
      <c r="V692" s="41" t="e">
        <f>IF(M692=1,O692,NA())</f>
        <v>#N/A</v>
      </c>
      <c r="W692" s="41" t="e">
        <f>IF(M692=1,-Q692,NA())</f>
        <v>#N/A</v>
      </c>
    </row>
    <row r="693">
      <c r="A693" s="17" t="n"/>
      <c r="B693" s="23" t="n"/>
      <c r="C693" s="25" t="n"/>
      <c r="D693" s="25" t="n"/>
      <c r="E693" s="25" t="n"/>
      <c r="F693" s="25" t="n"/>
      <c r="G693" s="35" t="n"/>
      <c r="H693" s="35" t="n"/>
      <c r="I693" s="25" t="n"/>
      <c r="J693" s="25" t="n"/>
      <c r="K693" s="36" t="str">
        <f>IF(ISNUMBER(B693),"周"&amp;CHOOSE(WEEKDAY(B693,2),"一","二","三","四","五","六","日"),"")</f>
        <v/>
      </c>
      <c r="L693" s="37" t="str">
        <f>IF(ISNUMBER(B693),DATE(YEAR(B693),MONTH(B693),1),"")</f>
        <v/>
      </c>
      <c r="M693" s="38">
        <f>IF(AND(ISNUMBER(B693),ISNUMBER(G693)),IF(AND(OR(NOT(ISNUMBER('看板'!$C$4)),B693&gt;='看板'!$C$4),OR(NOT(ISNUMBER('看板'!$E$4)),B693&lt;='看板'!$E$4),OR('看板'!$C$5="",C693='看板'!$C$5),OR('看板'!$E$5="",D693='看板'!$E$5)),1,0),0)</f>
        <v>0</v>
      </c>
      <c r="N693" s="38" t="str">
        <f>IF(M693=1,COUNTIF(M$5:M693,1),"")</f>
        <v/>
      </c>
      <c r="O693" s="39" t="str">
        <f>IF(M693=1,SUMIF(M$5:M693,1,G$5:G693),"")</f>
        <v/>
      </c>
      <c r="P693" s="39" t="str">
        <f>IF(M693=1,MAX(0,MAX(O$5:O693)),"")</f>
        <v/>
      </c>
      <c r="Q693" s="40" t="str">
        <f>IF(M693=1,P693-O693,"")</f>
        <v/>
      </c>
      <c r="R693" s="38">
        <f>IF(M693=1,IF(G693&gt;0,R692+1,0),R692)</f>
        <v>0</v>
      </c>
      <c r="S693" s="38">
        <f>IF(M693=1,IF(G693&lt;0,S692+1,0),S692)</f>
        <v>0</v>
      </c>
      <c r="T693" s="36" t="str">
        <f>IF(M693&lt;&gt;1,"",IF(R692&gt;=3,"前面连赢 3 笔以上","前面连赢 "&amp;R692&amp;" 笔"))</f>
        <v/>
      </c>
      <c r="U693" s="40" t="str">
        <f>IF(AND(M693=1,ISNUMBER(H693)),H693-G693,"")</f>
        <v/>
      </c>
      <c r="V693" s="41" t="e">
        <f>IF(M693=1,O693,NA())</f>
        <v>#N/A</v>
      </c>
      <c r="W693" s="41" t="e">
        <f>IF(M693=1,-Q693,NA())</f>
        <v>#N/A</v>
      </c>
    </row>
    <row r="694">
      <c r="A694" s="17" t="n"/>
      <c r="B694" s="23" t="n"/>
      <c r="C694" s="25" t="n"/>
      <c r="D694" s="25" t="n"/>
      <c r="E694" s="25" t="n"/>
      <c r="F694" s="25" t="n"/>
      <c r="G694" s="35" t="n"/>
      <c r="H694" s="35" t="n"/>
      <c r="I694" s="25" t="n"/>
      <c r="J694" s="25" t="n"/>
      <c r="K694" s="36" t="str">
        <f>IF(ISNUMBER(B694),"周"&amp;CHOOSE(WEEKDAY(B694,2),"一","二","三","四","五","六","日"),"")</f>
        <v/>
      </c>
      <c r="L694" s="37" t="str">
        <f>IF(ISNUMBER(B694),DATE(YEAR(B694),MONTH(B694),1),"")</f>
        <v/>
      </c>
      <c r="M694" s="38">
        <f>IF(AND(ISNUMBER(B694),ISNUMBER(G694)),IF(AND(OR(NOT(ISNUMBER('看板'!$C$4)),B694&gt;='看板'!$C$4),OR(NOT(ISNUMBER('看板'!$E$4)),B694&lt;='看板'!$E$4),OR('看板'!$C$5="",C694='看板'!$C$5),OR('看板'!$E$5="",D694='看板'!$E$5)),1,0),0)</f>
        <v>0</v>
      </c>
      <c r="N694" s="38" t="str">
        <f>IF(M694=1,COUNTIF(M$5:M694,1),"")</f>
        <v/>
      </c>
      <c r="O694" s="39" t="str">
        <f>IF(M694=1,SUMIF(M$5:M694,1,G$5:G694),"")</f>
        <v/>
      </c>
      <c r="P694" s="39" t="str">
        <f>IF(M694=1,MAX(0,MAX(O$5:O694)),"")</f>
        <v/>
      </c>
      <c r="Q694" s="40" t="str">
        <f>IF(M694=1,P694-O694,"")</f>
        <v/>
      </c>
      <c r="R694" s="38">
        <f>IF(M694=1,IF(G694&gt;0,R693+1,0),R693)</f>
        <v>0</v>
      </c>
      <c r="S694" s="38">
        <f>IF(M694=1,IF(G694&lt;0,S693+1,0),S693)</f>
        <v>0</v>
      </c>
      <c r="T694" s="36" t="str">
        <f>IF(M694&lt;&gt;1,"",IF(R693&gt;=3,"前面连赢 3 笔以上","前面连赢 "&amp;R693&amp;" 笔"))</f>
        <v/>
      </c>
      <c r="U694" s="40" t="str">
        <f>IF(AND(M694=1,ISNUMBER(H694)),H694-G694,"")</f>
        <v/>
      </c>
      <c r="V694" s="41" t="e">
        <f>IF(M694=1,O694,NA())</f>
        <v>#N/A</v>
      </c>
      <c r="W694" s="41" t="e">
        <f>IF(M694=1,-Q694,NA())</f>
        <v>#N/A</v>
      </c>
    </row>
    <row r="695">
      <c r="A695" s="17" t="n"/>
      <c r="B695" s="23" t="n"/>
      <c r="C695" s="25" t="n"/>
      <c r="D695" s="25" t="n"/>
      <c r="E695" s="25" t="n"/>
      <c r="F695" s="25" t="n"/>
      <c r="G695" s="35" t="n"/>
      <c r="H695" s="35" t="n"/>
      <c r="I695" s="25" t="n"/>
      <c r="J695" s="25" t="n"/>
      <c r="K695" s="36" t="str">
        <f>IF(ISNUMBER(B695),"周"&amp;CHOOSE(WEEKDAY(B695,2),"一","二","三","四","五","六","日"),"")</f>
        <v/>
      </c>
      <c r="L695" s="37" t="str">
        <f>IF(ISNUMBER(B695),DATE(YEAR(B695),MONTH(B695),1),"")</f>
        <v/>
      </c>
      <c r="M695" s="38">
        <f>IF(AND(ISNUMBER(B695),ISNUMBER(G695)),IF(AND(OR(NOT(ISNUMBER('看板'!$C$4)),B695&gt;='看板'!$C$4),OR(NOT(ISNUMBER('看板'!$E$4)),B695&lt;='看板'!$E$4),OR('看板'!$C$5="",C695='看板'!$C$5),OR('看板'!$E$5="",D695='看板'!$E$5)),1,0),0)</f>
        <v>0</v>
      </c>
      <c r="N695" s="38" t="str">
        <f>IF(M695=1,COUNTIF(M$5:M695,1),"")</f>
        <v/>
      </c>
      <c r="O695" s="39" t="str">
        <f>IF(M695=1,SUMIF(M$5:M695,1,G$5:G695),"")</f>
        <v/>
      </c>
      <c r="P695" s="39" t="str">
        <f>IF(M695=1,MAX(0,MAX(O$5:O695)),"")</f>
        <v/>
      </c>
      <c r="Q695" s="40" t="str">
        <f>IF(M695=1,P695-O695,"")</f>
        <v/>
      </c>
      <c r="R695" s="38">
        <f>IF(M695=1,IF(G695&gt;0,R694+1,0),R694)</f>
        <v>0</v>
      </c>
      <c r="S695" s="38">
        <f>IF(M695=1,IF(G695&lt;0,S694+1,0),S694)</f>
        <v>0</v>
      </c>
      <c r="T695" s="36" t="str">
        <f>IF(M695&lt;&gt;1,"",IF(R694&gt;=3,"前面连赢 3 笔以上","前面连赢 "&amp;R694&amp;" 笔"))</f>
        <v/>
      </c>
      <c r="U695" s="40" t="str">
        <f>IF(AND(M695=1,ISNUMBER(H695)),H695-G695,"")</f>
        <v/>
      </c>
      <c r="V695" s="41" t="e">
        <f>IF(M695=1,O695,NA())</f>
        <v>#N/A</v>
      </c>
      <c r="W695" s="41" t="e">
        <f>IF(M695=1,-Q695,NA())</f>
        <v>#N/A</v>
      </c>
    </row>
    <row r="696">
      <c r="A696" s="17" t="n"/>
      <c r="B696" s="23" t="n"/>
      <c r="C696" s="25" t="n"/>
      <c r="D696" s="25" t="n"/>
      <c r="E696" s="25" t="n"/>
      <c r="F696" s="25" t="n"/>
      <c r="G696" s="35" t="n"/>
      <c r="H696" s="35" t="n"/>
      <c r="I696" s="25" t="n"/>
      <c r="J696" s="25" t="n"/>
      <c r="K696" s="36" t="str">
        <f>IF(ISNUMBER(B696),"周"&amp;CHOOSE(WEEKDAY(B696,2),"一","二","三","四","五","六","日"),"")</f>
        <v/>
      </c>
      <c r="L696" s="37" t="str">
        <f>IF(ISNUMBER(B696),DATE(YEAR(B696),MONTH(B696),1),"")</f>
        <v/>
      </c>
      <c r="M696" s="38">
        <f>IF(AND(ISNUMBER(B696),ISNUMBER(G696)),IF(AND(OR(NOT(ISNUMBER('看板'!$C$4)),B696&gt;='看板'!$C$4),OR(NOT(ISNUMBER('看板'!$E$4)),B696&lt;='看板'!$E$4),OR('看板'!$C$5="",C696='看板'!$C$5),OR('看板'!$E$5="",D696='看板'!$E$5)),1,0),0)</f>
        <v>0</v>
      </c>
      <c r="N696" s="38" t="str">
        <f>IF(M696=1,COUNTIF(M$5:M696,1),"")</f>
        <v/>
      </c>
      <c r="O696" s="39" t="str">
        <f>IF(M696=1,SUMIF(M$5:M696,1,G$5:G696),"")</f>
        <v/>
      </c>
      <c r="P696" s="39" t="str">
        <f>IF(M696=1,MAX(0,MAX(O$5:O696)),"")</f>
        <v/>
      </c>
      <c r="Q696" s="40" t="str">
        <f>IF(M696=1,P696-O696,"")</f>
        <v/>
      </c>
      <c r="R696" s="38">
        <f>IF(M696=1,IF(G696&gt;0,R695+1,0),R695)</f>
        <v>0</v>
      </c>
      <c r="S696" s="38">
        <f>IF(M696=1,IF(G696&lt;0,S695+1,0),S695)</f>
        <v>0</v>
      </c>
      <c r="T696" s="36" t="str">
        <f>IF(M696&lt;&gt;1,"",IF(R695&gt;=3,"前面连赢 3 笔以上","前面连赢 "&amp;R695&amp;" 笔"))</f>
        <v/>
      </c>
      <c r="U696" s="40" t="str">
        <f>IF(AND(M696=1,ISNUMBER(H696)),H696-G696,"")</f>
        <v/>
      </c>
      <c r="V696" s="41" t="e">
        <f>IF(M696=1,O696,NA())</f>
        <v>#N/A</v>
      </c>
      <c r="W696" s="41" t="e">
        <f>IF(M696=1,-Q696,NA())</f>
        <v>#N/A</v>
      </c>
    </row>
    <row r="697">
      <c r="A697" s="17" t="n"/>
      <c r="B697" s="23" t="n"/>
      <c r="C697" s="25" t="n"/>
      <c r="D697" s="25" t="n"/>
      <c r="E697" s="25" t="n"/>
      <c r="F697" s="25" t="n"/>
      <c r="G697" s="35" t="n"/>
      <c r="H697" s="35" t="n"/>
      <c r="I697" s="25" t="n"/>
      <c r="J697" s="25" t="n"/>
      <c r="K697" s="36" t="str">
        <f>IF(ISNUMBER(B697),"周"&amp;CHOOSE(WEEKDAY(B697,2),"一","二","三","四","五","六","日"),"")</f>
        <v/>
      </c>
      <c r="L697" s="37" t="str">
        <f>IF(ISNUMBER(B697),DATE(YEAR(B697),MONTH(B697),1),"")</f>
        <v/>
      </c>
      <c r="M697" s="38">
        <f>IF(AND(ISNUMBER(B697),ISNUMBER(G697)),IF(AND(OR(NOT(ISNUMBER('看板'!$C$4)),B697&gt;='看板'!$C$4),OR(NOT(ISNUMBER('看板'!$E$4)),B697&lt;='看板'!$E$4),OR('看板'!$C$5="",C697='看板'!$C$5),OR('看板'!$E$5="",D697='看板'!$E$5)),1,0),0)</f>
        <v>0</v>
      </c>
      <c r="N697" s="38" t="str">
        <f>IF(M697=1,COUNTIF(M$5:M697,1),"")</f>
        <v/>
      </c>
      <c r="O697" s="39" t="str">
        <f>IF(M697=1,SUMIF(M$5:M697,1,G$5:G697),"")</f>
        <v/>
      </c>
      <c r="P697" s="39" t="str">
        <f>IF(M697=1,MAX(0,MAX(O$5:O697)),"")</f>
        <v/>
      </c>
      <c r="Q697" s="40" t="str">
        <f>IF(M697=1,P697-O697,"")</f>
        <v/>
      </c>
      <c r="R697" s="38">
        <f>IF(M697=1,IF(G697&gt;0,R696+1,0),R696)</f>
        <v>0</v>
      </c>
      <c r="S697" s="38">
        <f>IF(M697=1,IF(G697&lt;0,S696+1,0),S696)</f>
        <v>0</v>
      </c>
      <c r="T697" s="36" t="str">
        <f>IF(M697&lt;&gt;1,"",IF(R696&gt;=3,"前面连赢 3 笔以上","前面连赢 "&amp;R696&amp;" 笔"))</f>
        <v/>
      </c>
      <c r="U697" s="40" t="str">
        <f>IF(AND(M697=1,ISNUMBER(H697)),H697-G697,"")</f>
        <v/>
      </c>
      <c r="V697" s="41" t="e">
        <f>IF(M697=1,O697,NA())</f>
        <v>#N/A</v>
      </c>
      <c r="W697" s="41" t="e">
        <f>IF(M697=1,-Q697,NA())</f>
        <v>#N/A</v>
      </c>
    </row>
    <row r="698">
      <c r="A698" s="17" t="n"/>
      <c r="B698" s="23" t="n"/>
      <c r="C698" s="25" t="n"/>
      <c r="D698" s="25" t="n"/>
      <c r="E698" s="25" t="n"/>
      <c r="F698" s="25" t="n"/>
      <c r="G698" s="35" t="n"/>
      <c r="H698" s="35" t="n"/>
      <c r="I698" s="25" t="n"/>
      <c r="J698" s="25" t="n"/>
      <c r="K698" s="36" t="str">
        <f>IF(ISNUMBER(B698),"周"&amp;CHOOSE(WEEKDAY(B698,2),"一","二","三","四","五","六","日"),"")</f>
        <v/>
      </c>
      <c r="L698" s="37" t="str">
        <f>IF(ISNUMBER(B698),DATE(YEAR(B698),MONTH(B698),1),"")</f>
        <v/>
      </c>
      <c r="M698" s="38">
        <f>IF(AND(ISNUMBER(B698),ISNUMBER(G698)),IF(AND(OR(NOT(ISNUMBER('看板'!$C$4)),B698&gt;='看板'!$C$4),OR(NOT(ISNUMBER('看板'!$E$4)),B698&lt;='看板'!$E$4),OR('看板'!$C$5="",C698='看板'!$C$5),OR('看板'!$E$5="",D698='看板'!$E$5)),1,0),0)</f>
        <v>0</v>
      </c>
      <c r="N698" s="38" t="str">
        <f>IF(M698=1,COUNTIF(M$5:M698,1),"")</f>
        <v/>
      </c>
      <c r="O698" s="39" t="str">
        <f>IF(M698=1,SUMIF(M$5:M698,1,G$5:G698),"")</f>
        <v/>
      </c>
      <c r="P698" s="39" t="str">
        <f>IF(M698=1,MAX(0,MAX(O$5:O698)),"")</f>
        <v/>
      </c>
      <c r="Q698" s="40" t="str">
        <f>IF(M698=1,P698-O698,"")</f>
        <v/>
      </c>
      <c r="R698" s="38">
        <f>IF(M698=1,IF(G698&gt;0,R697+1,0),R697)</f>
        <v>0</v>
      </c>
      <c r="S698" s="38">
        <f>IF(M698=1,IF(G698&lt;0,S697+1,0),S697)</f>
        <v>0</v>
      </c>
      <c r="T698" s="36" t="str">
        <f>IF(M698&lt;&gt;1,"",IF(R697&gt;=3,"前面连赢 3 笔以上","前面连赢 "&amp;R697&amp;" 笔"))</f>
        <v/>
      </c>
      <c r="U698" s="40" t="str">
        <f>IF(AND(M698=1,ISNUMBER(H698)),H698-G698,"")</f>
        <v/>
      </c>
      <c r="V698" s="41" t="e">
        <f>IF(M698=1,O698,NA())</f>
        <v>#N/A</v>
      </c>
      <c r="W698" s="41" t="e">
        <f>IF(M698=1,-Q698,NA())</f>
        <v>#N/A</v>
      </c>
    </row>
    <row r="699">
      <c r="A699" s="17" t="n"/>
      <c r="B699" s="23" t="n"/>
      <c r="C699" s="25" t="n"/>
      <c r="D699" s="25" t="n"/>
      <c r="E699" s="25" t="n"/>
      <c r="F699" s="25" t="n"/>
      <c r="G699" s="35" t="n"/>
      <c r="H699" s="35" t="n"/>
      <c r="I699" s="25" t="n"/>
      <c r="J699" s="25" t="n"/>
      <c r="K699" s="36" t="str">
        <f>IF(ISNUMBER(B699),"周"&amp;CHOOSE(WEEKDAY(B699,2),"一","二","三","四","五","六","日"),"")</f>
        <v/>
      </c>
      <c r="L699" s="37" t="str">
        <f>IF(ISNUMBER(B699),DATE(YEAR(B699),MONTH(B699),1),"")</f>
        <v/>
      </c>
      <c r="M699" s="38">
        <f>IF(AND(ISNUMBER(B699),ISNUMBER(G699)),IF(AND(OR(NOT(ISNUMBER('看板'!$C$4)),B699&gt;='看板'!$C$4),OR(NOT(ISNUMBER('看板'!$E$4)),B699&lt;='看板'!$E$4),OR('看板'!$C$5="",C699='看板'!$C$5),OR('看板'!$E$5="",D699='看板'!$E$5)),1,0),0)</f>
        <v>0</v>
      </c>
      <c r="N699" s="38" t="str">
        <f>IF(M699=1,COUNTIF(M$5:M699,1),"")</f>
        <v/>
      </c>
      <c r="O699" s="39" t="str">
        <f>IF(M699=1,SUMIF(M$5:M699,1,G$5:G699),"")</f>
        <v/>
      </c>
      <c r="P699" s="39" t="str">
        <f>IF(M699=1,MAX(0,MAX(O$5:O699)),"")</f>
        <v/>
      </c>
      <c r="Q699" s="40" t="str">
        <f>IF(M699=1,P699-O699,"")</f>
        <v/>
      </c>
      <c r="R699" s="38">
        <f>IF(M699=1,IF(G699&gt;0,R698+1,0),R698)</f>
        <v>0</v>
      </c>
      <c r="S699" s="38">
        <f>IF(M699=1,IF(G699&lt;0,S698+1,0),S698)</f>
        <v>0</v>
      </c>
      <c r="T699" s="36" t="str">
        <f>IF(M699&lt;&gt;1,"",IF(R698&gt;=3,"前面连赢 3 笔以上","前面连赢 "&amp;R698&amp;" 笔"))</f>
        <v/>
      </c>
      <c r="U699" s="40" t="str">
        <f>IF(AND(M699=1,ISNUMBER(H699)),H699-G699,"")</f>
        <v/>
      </c>
      <c r="V699" s="41" t="e">
        <f>IF(M699=1,O699,NA())</f>
        <v>#N/A</v>
      </c>
      <c r="W699" s="41" t="e">
        <f>IF(M699=1,-Q699,NA())</f>
        <v>#N/A</v>
      </c>
    </row>
    <row r="700">
      <c r="A700" s="17" t="n"/>
      <c r="B700" s="23" t="n"/>
      <c r="C700" s="25" t="n"/>
      <c r="D700" s="25" t="n"/>
      <c r="E700" s="25" t="n"/>
      <c r="F700" s="25" t="n"/>
      <c r="G700" s="35" t="n"/>
      <c r="H700" s="35" t="n"/>
      <c r="I700" s="25" t="n"/>
      <c r="J700" s="25" t="n"/>
      <c r="K700" s="36" t="str">
        <f>IF(ISNUMBER(B700),"周"&amp;CHOOSE(WEEKDAY(B700,2),"一","二","三","四","五","六","日"),"")</f>
        <v/>
      </c>
      <c r="L700" s="37" t="str">
        <f>IF(ISNUMBER(B700),DATE(YEAR(B700),MONTH(B700),1),"")</f>
        <v/>
      </c>
      <c r="M700" s="38">
        <f>IF(AND(ISNUMBER(B700),ISNUMBER(G700)),IF(AND(OR(NOT(ISNUMBER('看板'!$C$4)),B700&gt;='看板'!$C$4),OR(NOT(ISNUMBER('看板'!$E$4)),B700&lt;='看板'!$E$4),OR('看板'!$C$5="",C700='看板'!$C$5),OR('看板'!$E$5="",D700='看板'!$E$5)),1,0),0)</f>
        <v>0</v>
      </c>
      <c r="N700" s="38" t="str">
        <f>IF(M700=1,COUNTIF(M$5:M700,1),"")</f>
        <v/>
      </c>
      <c r="O700" s="39" t="str">
        <f>IF(M700=1,SUMIF(M$5:M700,1,G$5:G700),"")</f>
        <v/>
      </c>
      <c r="P700" s="39" t="str">
        <f>IF(M700=1,MAX(0,MAX(O$5:O700)),"")</f>
        <v/>
      </c>
      <c r="Q700" s="40" t="str">
        <f>IF(M700=1,P700-O700,"")</f>
        <v/>
      </c>
      <c r="R700" s="38">
        <f>IF(M700=1,IF(G700&gt;0,R699+1,0),R699)</f>
        <v>0</v>
      </c>
      <c r="S700" s="38">
        <f>IF(M700=1,IF(G700&lt;0,S699+1,0),S699)</f>
        <v>0</v>
      </c>
      <c r="T700" s="36" t="str">
        <f>IF(M700&lt;&gt;1,"",IF(R699&gt;=3,"前面连赢 3 笔以上","前面连赢 "&amp;R699&amp;" 笔"))</f>
        <v/>
      </c>
      <c r="U700" s="40" t="str">
        <f>IF(AND(M700=1,ISNUMBER(H700)),H700-G700,"")</f>
        <v/>
      </c>
      <c r="V700" s="41" t="e">
        <f>IF(M700=1,O700,NA())</f>
        <v>#N/A</v>
      </c>
      <c r="W700" s="41" t="e">
        <f>IF(M700=1,-Q700,NA())</f>
        <v>#N/A</v>
      </c>
    </row>
    <row r="701">
      <c r="A701" s="17" t="n"/>
      <c r="B701" s="23" t="n"/>
      <c r="C701" s="25" t="n"/>
      <c r="D701" s="25" t="n"/>
      <c r="E701" s="25" t="n"/>
      <c r="F701" s="25" t="n"/>
      <c r="G701" s="35" t="n"/>
      <c r="H701" s="35" t="n"/>
      <c r="I701" s="25" t="n"/>
      <c r="J701" s="25" t="n"/>
      <c r="K701" s="36" t="str">
        <f>IF(ISNUMBER(B701),"周"&amp;CHOOSE(WEEKDAY(B701,2),"一","二","三","四","五","六","日"),"")</f>
        <v/>
      </c>
      <c r="L701" s="37" t="str">
        <f>IF(ISNUMBER(B701),DATE(YEAR(B701),MONTH(B701),1),"")</f>
        <v/>
      </c>
      <c r="M701" s="38">
        <f>IF(AND(ISNUMBER(B701),ISNUMBER(G701)),IF(AND(OR(NOT(ISNUMBER('看板'!$C$4)),B701&gt;='看板'!$C$4),OR(NOT(ISNUMBER('看板'!$E$4)),B701&lt;='看板'!$E$4),OR('看板'!$C$5="",C701='看板'!$C$5),OR('看板'!$E$5="",D701='看板'!$E$5)),1,0),0)</f>
        <v>0</v>
      </c>
      <c r="N701" s="38" t="str">
        <f>IF(M701=1,COUNTIF(M$5:M701,1),"")</f>
        <v/>
      </c>
      <c r="O701" s="39" t="str">
        <f>IF(M701=1,SUMIF(M$5:M701,1,G$5:G701),"")</f>
        <v/>
      </c>
      <c r="P701" s="39" t="str">
        <f>IF(M701=1,MAX(0,MAX(O$5:O701)),"")</f>
        <v/>
      </c>
      <c r="Q701" s="40" t="str">
        <f>IF(M701=1,P701-O701,"")</f>
        <v/>
      </c>
      <c r="R701" s="38">
        <f>IF(M701=1,IF(G701&gt;0,R700+1,0),R700)</f>
        <v>0</v>
      </c>
      <c r="S701" s="38">
        <f>IF(M701=1,IF(G701&lt;0,S700+1,0),S700)</f>
        <v>0</v>
      </c>
      <c r="T701" s="36" t="str">
        <f>IF(M701&lt;&gt;1,"",IF(R700&gt;=3,"前面连赢 3 笔以上","前面连赢 "&amp;R700&amp;" 笔"))</f>
        <v/>
      </c>
      <c r="U701" s="40" t="str">
        <f>IF(AND(M701=1,ISNUMBER(H701)),H701-G701,"")</f>
        <v/>
      </c>
      <c r="V701" s="41" t="e">
        <f>IF(M701=1,O701,NA())</f>
        <v>#N/A</v>
      </c>
      <c r="W701" s="41" t="e">
        <f>IF(M701=1,-Q701,NA())</f>
        <v>#N/A</v>
      </c>
    </row>
    <row r="702">
      <c r="A702" s="17" t="n"/>
      <c r="B702" s="23" t="n"/>
      <c r="C702" s="25" t="n"/>
      <c r="D702" s="25" t="n"/>
      <c r="E702" s="25" t="n"/>
      <c r="F702" s="25" t="n"/>
      <c r="G702" s="35" t="n"/>
      <c r="H702" s="35" t="n"/>
      <c r="I702" s="25" t="n"/>
      <c r="J702" s="25" t="n"/>
      <c r="K702" s="36" t="str">
        <f>IF(ISNUMBER(B702),"周"&amp;CHOOSE(WEEKDAY(B702,2),"一","二","三","四","五","六","日"),"")</f>
        <v/>
      </c>
      <c r="L702" s="37" t="str">
        <f>IF(ISNUMBER(B702),DATE(YEAR(B702),MONTH(B702),1),"")</f>
        <v/>
      </c>
      <c r="M702" s="38">
        <f>IF(AND(ISNUMBER(B702),ISNUMBER(G702)),IF(AND(OR(NOT(ISNUMBER('看板'!$C$4)),B702&gt;='看板'!$C$4),OR(NOT(ISNUMBER('看板'!$E$4)),B702&lt;='看板'!$E$4),OR('看板'!$C$5="",C702='看板'!$C$5),OR('看板'!$E$5="",D702='看板'!$E$5)),1,0),0)</f>
        <v>0</v>
      </c>
      <c r="N702" s="38" t="str">
        <f>IF(M702=1,COUNTIF(M$5:M702,1),"")</f>
        <v/>
      </c>
      <c r="O702" s="39" t="str">
        <f>IF(M702=1,SUMIF(M$5:M702,1,G$5:G702),"")</f>
        <v/>
      </c>
      <c r="P702" s="39" t="str">
        <f>IF(M702=1,MAX(0,MAX(O$5:O702)),"")</f>
        <v/>
      </c>
      <c r="Q702" s="40" t="str">
        <f>IF(M702=1,P702-O702,"")</f>
        <v/>
      </c>
      <c r="R702" s="38">
        <f>IF(M702=1,IF(G702&gt;0,R701+1,0),R701)</f>
        <v>0</v>
      </c>
      <c r="S702" s="38">
        <f>IF(M702=1,IF(G702&lt;0,S701+1,0),S701)</f>
        <v>0</v>
      </c>
      <c r="T702" s="36" t="str">
        <f>IF(M702&lt;&gt;1,"",IF(R701&gt;=3,"前面连赢 3 笔以上","前面连赢 "&amp;R701&amp;" 笔"))</f>
        <v/>
      </c>
      <c r="U702" s="40" t="str">
        <f>IF(AND(M702=1,ISNUMBER(H702)),H702-G702,"")</f>
        <v/>
      </c>
      <c r="V702" s="41" t="e">
        <f>IF(M702=1,O702,NA())</f>
        <v>#N/A</v>
      </c>
      <c r="W702" s="41" t="e">
        <f>IF(M702=1,-Q702,NA())</f>
        <v>#N/A</v>
      </c>
    </row>
    <row r="703">
      <c r="A703" s="17" t="n"/>
      <c r="B703" s="23" t="n"/>
      <c r="C703" s="25" t="n"/>
      <c r="D703" s="25" t="n"/>
      <c r="E703" s="25" t="n"/>
      <c r="F703" s="25" t="n"/>
      <c r="G703" s="35" t="n"/>
      <c r="H703" s="35" t="n"/>
      <c r="I703" s="25" t="n"/>
      <c r="J703" s="25" t="n"/>
      <c r="K703" s="36" t="str">
        <f>IF(ISNUMBER(B703),"周"&amp;CHOOSE(WEEKDAY(B703,2),"一","二","三","四","五","六","日"),"")</f>
        <v/>
      </c>
      <c r="L703" s="37" t="str">
        <f>IF(ISNUMBER(B703),DATE(YEAR(B703),MONTH(B703),1),"")</f>
        <v/>
      </c>
      <c r="M703" s="38">
        <f>IF(AND(ISNUMBER(B703),ISNUMBER(G703)),IF(AND(OR(NOT(ISNUMBER('看板'!$C$4)),B703&gt;='看板'!$C$4),OR(NOT(ISNUMBER('看板'!$E$4)),B703&lt;='看板'!$E$4),OR('看板'!$C$5="",C703='看板'!$C$5),OR('看板'!$E$5="",D703='看板'!$E$5)),1,0),0)</f>
        <v>0</v>
      </c>
      <c r="N703" s="38" t="str">
        <f>IF(M703=1,COUNTIF(M$5:M703,1),"")</f>
        <v/>
      </c>
      <c r="O703" s="39" t="str">
        <f>IF(M703=1,SUMIF(M$5:M703,1,G$5:G703),"")</f>
        <v/>
      </c>
      <c r="P703" s="39" t="str">
        <f>IF(M703=1,MAX(0,MAX(O$5:O703)),"")</f>
        <v/>
      </c>
      <c r="Q703" s="40" t="str">
        <f>IF(M703=1,P703-O703,"")</f>
        <v/>
      </c>
      <c r="R703" s="38">
        <f>IF(M703=1,IF(G703&gt;0,R702+1,0),R702)</f>
        <v>0</v>
      </c>
      <c r="S703" s="38">
        <f>IF(M703=1,IF(G703&lt;0,S702+1,0),S702)</f>
        <v>0</v>
      </c>
      <c r="T703" s="36" t="str">
        <f>IF(M703&lt;&gt;1,"",IF(R702&gt;=3,"前面连赢 3 笔以上","前面连赢 "&amp;R702&amp;" 笔"))</f>
        <v/>
      </c>
      <c r="U703" s="40" t="str">
        <f>IF(AND(M703=1,ISNUMBER(H703)),H703-G703,"")</f>
        <v/>
      </c>
      <c r="V703" s="41" t="e">
        <f>IF(M703=1,O703,NA())</f>
        <v>#N/A</v>
      </c>
      <c r="W703" s="41" t="e">
        <f>IF(M703=1,-Q703,NA())</f>
        <v>#N/A</v>
      </c>
    </row>
    <row r="704">
      <c r="A704" s="17" t="n"/>
      <c r="B704" s="23" t="n"/>
      <c r="C704" s="25" t="n"/>
      <c r="D704" s="25" t="n"/>
      <c r="E704" s="25" t="n"/>
      <c r="F704" s="25" t="n"/>
      <c r="G704" s="35" t="n"/>
      <c r="H704" s="35" t="n"/>
      <c r="I704" s="25" t="n"/>
      <c r="J704" s="25" t="n"/>
      <c r="K704" s="36" t="str">
        <f>IF(ISNUMBER(B704),"周"&amp;CHOOSE(WEEKDAY(B704,2),"一","二","三","四","五","六","日"),"")</f>
        <v/>
      </c>
      <c r="L704" s="37" t="str">
        <f>IF(ISNUMBER(B704),DATE(YEAR(B704),MONTH(B704),1),"")</f>
        <v/>
      </c>
      <c r="M704" s="38">
        <f>IF(AND(ISNUMBER(B704),ISNUMBER(G704)),IF(AND(OR(NOT(ISNUMBER('看板'!$C$4)),B704&gt;='看板'!$C$4),OR(NOT(ISNUMBER('看板'!$E$4)),B704&lt;='看板'!$E$4),OR('看板'!$C$5="",C704='看板'!$C$5),OR('看板'!$E$5="",D704='看板'!$E$5)),1,0),0)</f>
        <v>0</v>
      </c>
      <c r="N704" s="38" t="str">
        <f>IF(M704=1,COUNTIF(M$5:M704,1),"")</f>
        <v/>
      </c>
      <c r="O704" s="39" t="str">
        <f>IF(M704=1,SUMIF(M$5:M704,1,G$5:G704),"")</f>
        <v/>
      </c>
      <c r="P704" s="39" t="str">
        <f>IF(M704=1,MAX(0,MAX(O$5:O704)),"")</f>
        <v/>
      </c>
      <c r="Q704" s="40" t="str">
        <f>IF(M704=1,P704-O704,"")</f>
        <v/>
      </c>
      <c r="R704" s="38">
        <f>IF(M704=1,IF(G704&gt;0,R703+1,0),R703)</f>
        <v>0</v>
      </c>
      <c r="S704" s="38">
        <f>IF(M704=1,IF(G704&lt;0,S703+1,0),S703)</f>
        <v>0</v>
      </c>
      <c r="T704" s="36" t="str">
        <f>IF(M704&lt;&gt;1,"",IF(R703&gt;=3,"前面连赢 3 笔以上","前面连赢 "&amp;R703&amp;" 笔"))</f>
        <v/>
      </c>
      <c r="U704" s="40" t="str">
        <f>IF(AND(M704=1,ISNUMBER(H704)),H704-G704,"")</f>
        <v/>
      </c>
      <c r="V704" s="41" t="e">
        <f>IF(M704=1,O704,NA())</f>
        <v>#N/A</v>
      </c>
      <c r="W704" s="41" t="e">
        <f>IF(M704=1,-Q704,NA())</f>
        <v>#N/A</v>
      </c>
    </row>
    <row r="705">
      <c r="A705" s="17" t="n"/>
      <c r="B705" s="23" t="n"/>
      <c r="C705" s="25" t="n"/>
      <c r="D705" s="25" t="n"/>
      <c r="E705" s="25" t="n"/>
      <c r="F705" s="25" t="n"/>
      <c r="G705" s="35" t="n"/>
      <c r="H705" s="35" t="n"/>
      <c r="I705" s="25" t="n"/>
      <c r="J705" s="25" t="n"/>
      <c r="K705" s="36" t="str">
        <f>IF(ISNUMBER(B705),"周"&amp;CHOOSE(WEEKDAY(B705,2),"一","二","三","四","五","六","日"),"")</f>
        <v/>
      </c>
      <c r="L705" s="37" t="str">
        <f>IF(ISNUMBER(B705),DATE(YEAR(B705),MONTH(B705),1),"")</f>
        <v/>
      </c>
      <c r="M705" s="38">
        <f>IF(AND(ISNUMBER(B705),ISNUMBER(G705)),IF(AND(OR(NOT(ISNUMBER('看板'!$C$4)),B705&gt;='看板'!$C$4),OR(NOT(ISNUMBER('看板'!$E$4)),B705&lt;='看板'!$E$4),OR('看板'!$C$5="",C705='看板'!$C$5),OR('看板'!$E$5="",D705='看板'!$E$5)),1,0),0)</f>
        <v>0</v>
      </c>
      <c r="N705" s="38" t="str">
        <f>IF(M705=1,COUNTIF(M$5:M705,1),"")</f>
        <v/>
      </c>
      <c r="O705" s="39" t="str">
        <f>IF(M705=1,SUMIF(M$5:M705,1,G$5:G705),"")</f>
        <v/>
      </c>
      <c r="P705" s="39" t="str">
        <f>IF(M705=1,MAX(0,MAX(O$5:O705)),"")</f>
        <v/>
      </c>
      <c r="Q705" s="40" t="str">
        <f>IF(M705=1,P705-O705,"")</f>
        <v/>
      </c>
      <c r="R705" s="38">
        <f>IF(M705=1,IF(G705&gt;0,R704+1,0),R704)</f>
        <v>0</v>
      </c>
      <c r="S705" s="38">
        <f>IF(M705=1,IF(G705&lt;0,S704+1,0),S704)</f>
        <v>0</v>
      </c>
      <c r="T705" s="36" t="str">
        <f>IF(M705&lt;&gt;1,"",IF(R704&gt;=3,"前面连赢 3 笔以上","前面连赢 "&amp;R704&amp;" 笔"))</f>
        <v/>
      </c>
      <c r="U705" s="40" t="str">
        <f>IF(AND(M705=1,ISNUMBER(H705)),H705-G705,"")</f>
        <v/>
      </c>
      <c r="V705" s="41" t="e">
        <f>IF(M705=1,O705,NA())</f>
        <v>#N/A</v>
      </c>
      <c r="W705" s="41" t="e">
        <f>IF(M705=1,-Q705,NA())</f>
        <v>#N/A</v>
      </c>
    </row>
    <row r="706">
      <c r="A706" s="17" t="n"/>
      <c r="B706" s="23" t="n"/>
      <c r="C706" s="25" t="n"/>
      <c r="D706" s="25" t="n"/>
      <c r="E706" s="25" t="n"/>
      <c r="F706" s="25" t="n"/>
      <c r="G706" s="35" t="n"/>
      <c r="H706" s="35" t="n"/>
      <c r="I706" s="25" t="n"/>
      <c r="J706" s="25" t="n"/>
      <c r="K706" s="36" t="str">
        <f>IF(ISNUMBER(B706),"周"&amp;CHOOSE(WEEKDAY(B706,2),"一","二","三","四","五","六","日"),"")</f>
        <v/>
      </c>
      <c r="L706" s="37" t="str">
        <f>IF(ISNUMBER(B706),DATE(YEAR(B706),MONTH(B706),1),"")</f>
        <v/>
      </c>
      <c r="M706" s="38">
        <f>IF(AND(ISNUMBER(B706),ISNUMBER(G706)),IF(AND(OR(NOT(ISNUMBER('看板'!$C$4)),B706&gt;='看板'!$C$4),OR(NOT(ISNUMBER('看板'!$E$4)),B706&lt;='看板'!$E$4),OR('看板'!$C$5="",C706='看板'!$C$5),OR('看板'!$E$5="",D706='看板'!$E$5)),1,0),0)</f>
        <v>0</v>
      </c>
      <c r="N706" s="38" t="str">
        <f>IF(M706=1,COUNTIF(M$5:M706,1),"")</f>
        <v/>
      </c>
      <c r="O706" s="39" t="str">
        <f>IF(M706=1,SUMIF(M$5:M706,1,G$5:G706),"")</f>
        <v/>
      </c>
      <c r="P706" s="39" t="str">
        <f>IF(M706=1,MAX(0,MAX(O$5:O706)),"")</f>
        <v/>
      </c>
      <c r="Q706" s="40" t="str">
        <f>IF(M706=1,P706-O706,"")</f>
        <v/>
      </c>
      <c r="R706" s="38">
        <f>IF(M706=1,IF(G706&gt;0,R705+1,0),R705)</f>
        <v>0</v>
      </c>
      <c r="S706" s="38">
        <f>IF(M706=1,IF(G706&lt;0,S705+1,0),S705)</f>
        <v>0</v>
      </c>
      <c r="T706" s="36" t="str">
        <f>IF(M706&lt;&gt;1,"",IF(R705&gt;=3,"前面连赢 3 笔以上","前面连赢 "&amp;R705&amp;" 笔"))</f>
        <v/>
      </c>
      <c r="U706" s="40" t="str">
        <f>IF(AND(M706=1,ISNUMBER(H706)),H706-G706,"")</f>
        <v/>
      </c>
      <c r="V706" s="41" t="e">
        <f>IF(M706=1,O706,NA())</f>
        <v>#N/A</v>
      </c>
      <c r="W706" s="41" t="e">
        <f>IF(M706=1,-Q706,NA())</f>
        <v>#N/A</v>
      </c>
    </row>
    <row r="707">
      <c r="A707" s="17" t="n"/>
      <c r="B707" s="23" t="n"/>
      <c r="C707" s="25" t="n"/>
      <c r="D707" s="25" t="n"/>
      <c r="E707" s="25" t="n"/>
      <c r="F707" s="25" t="n"/>
      <c r="G707" s="35" t="n"/>
      <c r="H707" s="35" t="n"/>
      <c r="I707" s="25" t="n"/>
      <c r="J707" s="25" t="n"/>
      <c r="K707" s="36" t="str">
        <f>IF(ISNUMBER(B707),"周"&amp;CHOOSE(WEEKDAY(B707,2),"一","二","三","四","五","六","日"),"")</f>
        <v/>
      </c>
      <c r="L707" s="37" t="str">
        <f>IF(ISNUMBER(B707),DATE(YEAR(B707),MONTH(B707),1),"")</f>
        <v/>
      </c>
      <c r="M707" s="38">
        <f>IF(AND(ISNUMBER(B707),ISNUMBER(G707)),IF(AND(OR(NOT(ISNUMBER('看板'!$C$4)),B707&gt;='看板'!$C$4),OR(NOT(ISNUMBER('看板'!$E$4)),B707&lt;='看板'!$E$4),OR('看板'!$C$5="",C707='看板'!$C$5),OR('看板'!$E$5="",D707='看板'!$E$5)),1,0),0)</f>
        <v>0</v>
      </c>
      <c r="N707" s="38" t="str">
        <f>IF(M707=1,COUNTIF(M$5:M707,1),"")</f>
        <v/>
      </c>
      <c r="O707" s="39" t="str">
        <f>IF(M707=1,SUMIF(M$5:M707,1,G$5:G707),"")</f>
        <v/>
      </c>
      <c r="P707" s="39" t="str">
        <f>IF(M707=1,MAX(0,MAX(O$5:O707)),"")</f>
        <v/>
      </c>
      <c r="Q707" s="40" t="str">
        <f>IF(M707=1,P707-O707,"")</f>
        <v/>
      </c>
      <c r="R707" s="38">
        <f>IF(M707=1,IF(G707&gt;0,R706+1,0),R706)</f>
        <v>0</v>
      </c>
      <c r="S707" s="38">
        <f>IF(M707=1,IF(G707&lt;0,S706+1,0),S706)</f>
        <v>0</v>
      </c>
      <c r="T707" s="36" t="str">
        <f>IF(M707&lt;&gt;1,"",IF(R706&gt;=3,"前面连赢 3 笔以上","前面连赢 "&amp;R706&amp;" 笔"))</f>
        <v/>
      </c>
      <c r="U707" s="40" t="str">
        <f>IF(AND(M707=1,ISNUMBER(H707)),H707-G707,"")</f>
        <v/>
      </c>
      <c r="V707" s="41" t="e">
        <f>IF(M707=1,O707,NA())</f>
        <v>#N/A</v>
      </c>
      <c r="W707" s="41" t="e">
        <f>IF(M707=1,-Q707,NA())</f>
        <v>#N/A</v>
      </c>
    </row>
    <row r="708">
      <c r="A708" s="17" t="n"/>
      <c r="B708" s="23" t="n"/>
      <c r="C708" s="25" t="n"/>
      <c r="D708" s="25" t="n"/>
      <c r="E708" s="25" t="n"/>
      <c r="F708" s="25" t="n"/>
      <c r="G708" s="35" t="n"/>
      <c r="H708" s="35" t="n"/>
      <c r="I708" s="25" t="n"/>
      <c r="J708" s="25" t="n"/>
      <c r="K708" s="36" t="str">
        <f>IF(ISNUMBER(B708),"周"&amp;CHOOSE(WEEKDAY(B708,2),"一","二","三","四","五","六","日"),"")</f>
        <v/>
      </c>
      <c r="L708" s="37" t="str">
        <f>IF(ISNUMBER(B708),DATE(YEAR(B708),MONTH(B708),1),"")</f>
        <v/>
      </c>
      <c r="M708" s="38">
        <f>IF(AND(ISNUMBER(B708),ISNUMBER(G708)),IF(AND(OR(NOT(ISNUMBER('看板'!$C$4)),B708&gt;='看板'!$C$4),OR(NOT(ISNUMBER('看板'!$E$4)),B708&lt;='看板'!$E$4),OR('看板'!$C$5="",C708='看板'!$C$5),OR('看板'!$E$5="",D708='看板'!$E$5)),1,0),0)</f>
        <v>0</v>
      </c>
      <c r="N708" s="38" t="str">
        <f>IF(M708=1,COUNTIF(M$5:M708,1),"")</f>
        <v/>
      </c>
      <c r="O708" s="39" t="str">
        <f>IF(M708=1,SUMIF(M$5:M708,1,G$5:G708),"")</f>
        <v/>
      </c>
      <c r="P708" s="39" t="str">
        <f>IF(M708=1,MAX(0,MAX(O$5:O708)),"")</f>
        <v/>
      </c>
      <c r="Q708" s="40" t="str">
        <f>IF(M708=1,P708-O708,"")</f>
        <v/>
      </c>
      <c r="R708" s="38">
        <f>IF(M708=1,IF(G708&gt;0,R707+1,0),R707)</f>
        <v>0</v>
      </c>
      <c r="S708" s="38">
        <f>IF(M708=1,IF(G708&lt;0,S707+1,0),S707)</f>
        <v>0</v>
      </c>
      <c r="T708" s="36" t="str">
        <f>IF(M708&lt;&gt;1,"",IF(R707&gt;=3,"前面连赢 3 笔以上","前面连赢 "&amp;R707&amp;" 笔"))</f>
        <v/>
      </c>
      <c r="U708" s="40" t="str">
        <f>IF(AND(M708=1,ISNUMBER(H708)),H708-G708,"")</f>
        <v/>
      </c>
      <c r="V708" s="41" t="e">
        <f>IF(M708=1,O708,NA())</f>
        <v>#N/A</v>
      </c>
      <c r="W708" s="41" t="e">
        <f>IF(M708=1,-Q708,NA())</f>
        <v>#N/A</v>
      </c>
    </row>
    <row r="709">
      <c r="A709" s="17" t="n"/>
      <c r="B709" s="23" t="n"/>
      <c r="C709" s="25" t="n"/>
      <c r="D709" s="25" t="n"/>
      <c r="E709" s="25" t="n"/>
      <c r="F709" s="25" t="n"/>
      <c r="G709" s="35" t="n"/>
      <c r="H709" s="35" t="n"/>
      <c r="I709" s="25" t="n"/>
      <c r="J709" s="25" t="n"/>
      <c r="K709" s="36" t="str">
        <f>IF(ISNUMBER(B709),"周"&amp;CHOOSE(WEEKDAY(B709,2),"一","二","三","四","五","六","日"),"")</f>
        <v/>
      </c>
      <c r="L709" s="37" t="str">
        <f>IF(ISNUMBER(B709),DATE(YEAR(B709),MONTH(B709),1),"")</f>
        <v/>
      </c>
      <c r="M709" s="38">
        <f>IF(AND(ISNUMBER(B709),ISNUMBER(G709)),IF(AND(OR(NOT(ISNUMBER('看板'!$C$4)),B709&gt;='看板'!$C$4),OR(NOT(ISNUMBER('看板'!$E$4)),B709&lt;='看板'!$E$4),OR('看板'!$C$5="",C709='看板'!$C$5),OR('看板'!$E$5="",D709='看板'!$E$5)),1,0),0)</f>
        <v>0</v>
      </c>
      <c r="N709" s="38" t="str">
        <f>IF(M709=1,COUNTIF(M$5:M709,1),"")</f>
        <v/>
      </c>
      <c r="O709" s="39" t="str">
        <f>IF(M709=1,SUMIF(M$5:M709,1,G$5:G709),"")</f>
        <v/>
      </c>
      <c r="P709" s="39" t="str">
        <f>IF(M709=1,MAX(0,MAX(O$5:O709)),"")</f>
        <v/>
      </c>
      <c r="Q709" s="40" t="str">
        <f>IF(M709=1,P709-O709,"")</f>
        <v/>
      </c>
      <c r="R709" s="38">
        <f>IF(M709=1,IF(G709&gt;0,R708+1,0),R708)</f>
        <v>0</v>
      </c>
      <c r="S709" s="38">
        <f>IF(M709=1,IF(G709&lt;0,S708+1,0),S708)</f>
        <v>0</v>
      </c>
      <c r="T709" s="36" t="str">
        <f>IF(M709&lt;&gt;1,"",IF(R708&gt;=3,"前面连赢 3 笔以上","前面连赢 "&amp;R708&amp;" 笔"))</f>
        <v/>
      </c>
      <c r="U709" s="40" t="str">
        <f>IF(AND(M709=1,ISNUMBER(H709)),H709-G709,"")</f>
        <v/>
      </c>
      <c r="V709" s="41" t="e">
        <f>IF(M709=1,O709,NA())</f>
        <v>#N/A</v>
      </c>
      <c r="W709" s="41" t="e">
        <f>IF(M709=1,-Q709,NA())</f>
        <v>#N/A</v>
      </c>
    </row>
    <row r="710">
      <c r="A710" s="17" t="n"/>
      <c r="B710" s="23" t="n"/>
      <c r="C710" s="25" t="n"/>
      <c r="D710" s="25" t="n"/>
      <c r="E710" s="25" t="n"/>
      <c r="F710" s="25" t="n"/>
      <c r="G710" s="35" t="n"/>
      <c r="H710" s="35" t="n"/>
      <c r="I710" s="25" t="n"/>
      <c r="J710" s="25" t="n"/>
      <c r="K710" s="36" t="str">
        <f>IF(ISNUMBER(B710),"周"&amp;CHOOSE(WEEKDAY(B710,2),"一","二","三","四","五","六","日"),"")</f>
        <v/>
      </c>
      <c r="L710" s="37" t="str">
        <f>IF(ISNUMBER(B710),DATE(YEAR(B710),MONTH(B710),1),"")</f>
        <v/>
      </c>
      <c r="M710" s="38">
        <f>IF(AND(ISNUMBER(B710),ISNUMBER(G710)),IF(AND(OR(NOT(ISNUMBER('看板'!$C$4)),B710&gt;='看板'!$C$4),OR(NOT(ISNUMBER('看板'!$E$4)),B710&lt;='看板'!$E$4),OR('看板'!$C$5="",C710='看板'!$C$5),OR('看板'!$E$5="",D710='看板'!$E$5)),1,0),0)</f>
        <v>0</v>
      </c>
      <c r="N710" s="38" t="str">
        <f>IF(M710=1,COUNTIF(M$5:M710,1),"")</f>
        <v/>
      </c>
      <c r="O710" s="39" t="str">
        <f>IF(M710=1,SUMIF(M$5:M710,1,G$5:G710),"")</f>
        <v/>
      </c>
      <c r="P710" s="39" t="str">
        <f>IF(M710=1,MAX(0,MAX(O$5:O710)),"")</f>
        <v/>
      </c>
      <c r="Q710" s="40" t="str">
        <f>IF(M710=1,P710-O710,"")</f>
        <v/>
      </c>
      <c r="R710" s="38">
        <f>IF(M710=1,IF(G710&gt;0,R709+1,0),R709)</f>
        <v>0</v>
      </c>
      <c r="S710" s="38">
        <f>IF(M710=1,IF(G710&lt;0,S709+1,0),S709)</f>
        <v>0</v>
      </c>
      <c r="T710" s="36" t="str">
        <f>IF(M710&lt;&gt;1,"",IF(R709&gt;=3,"前面连赢 3 笔以上","前面连赢 "&amp;R709&amp;" 笔"))</f>
        <v/>
      </c>
      <c r="U710" s="40" t="str">
        <f>IF(AND(M710=1,ISNUMBER(H710)),H710-G710,"")</f>
        <v/>
      </c>
      <c r="V710" s="41" t="e">
        <f>IF(M710=1,O710,NA())</f>
        <v>#N/A</v>
      </c>
      <c r="W710" s="41" t="e">
        <f>IF(M710=1,-Q710,NA())</f>
        <v>#N/A</v>
      </c>
    </row>
    <row r="711">
      <c r="A711" s="17" t="n"/>
      <c r="B711" s="23" t="n"/>
      <c r="C711" s="25" t="n"/>
      <c r="D711" s="25" t="n"/>
      <c r="E711" s="25" t="n"/>
      <c r="F711" s="25" t="n"/>
      <c r="G711" s="35" t="n"/>
      <c r="H711" s="35" t="n"/>
      <c r="I711" s="25" t="n"/>
      <c r="J711" s="25" t="n"/>
      <c r="K711" s="36" t="str">
        <f>IF(ISNUMBER(B711),"周"&amp;CHOOSE(WEEKDAY(B711,2),"一","二","三","四","五","六","日"),"")</f>
        <v/>
      </c>
      <c r="L711" s="37" t="str">
        <f>IF(ISNUMBER(B711),DATE(YEAR(B711),MONTH(B711),1),"")</f>
        <v/>
      </c>
      <c r="M711" s="38">
        <f>IF(AND(ISNUMBER(B711),ISNUMBER(G711)),IF(AND(OR(NOT(ISNUMBER('看板'!$C$4)),B711&gt;='看板'!$C$4),OR(NOT(ISNUMBER('看板'!$E$4)),B711&lt;='看板'!$E$4),OR('看板'!$C$5="",C711='看板'!$C$5),OR('看板'!$E$5="",D711='看板'!$E$5)),1,0),0)</f>
        <v>0</v>
      </c>
      <c r="N711" s="38" t="str">
        <f>IF(M711=1,COUNTIF(M$5:M711,1),"")</f>
        <v/>
      </c>
      <c r="O711" s="39" t="str">
        <f>IF(M711=1,SUMIF(M$5:M711,1,G$5:G711),"")</f>
        <v/>
      </c>
      <c r="P711" s="39" t="str">
        <f>IF(M711=1,MAX(0,MAX(O$5:O711)),"")</f>
        <v/>
      </c>
      <c r="Q711" s="40" t="str">
        <f>IF(M711=1,P711-O711,"")</f>
        <v/>
      </c>
      <c r="R711" s="38">
        <f>IF(M711=1,IF(G711&gt;0,R710+1,0),R710)</f>
        <v>0</v>
      </c>
      <c r="S711" s="38">
        <f>IF(M711=1,IF(G711&lt;0,S710+1,0),S710)</f>
        <v>0</v>
      </c>
      <c r="T711" s="36" t="str">
        <f>IF(M711&lt;&gt;1,"",IF(R710&gt;=3,"前面连赢 3 笔以上","前面连赢 "&amp;R710&amp;" 笔"))</f>
        <v/>
      </c>
      <c r="U711" s="40" t="str">
        <f>IF(AND(M711=1,ISNUMBER(H711)),H711-G711,"")</f>
        <v/>
      </c>
      <c r="V711" s="41" t="e">
        <f>IF(M711=1,O711,NA())</f>
        <v>#N/A</v>
      </c>
      <c r="W711" s="41" t="e">
        <f>IF(M711=1,-Q711,NA())</f>
        <v>#N/A</v>
      </c>
    </row>
    <row r="712">
      <c r="A712" s="17" t="n"/>
      <c r="B712" s="23" t="n"/>
      <c r="C712" s="25" t="n"/>
      <c r="D712" s="25" t="n"/>
      <c r="E712" s="25" t="n"/>
      <c r="F712" s="25" t="n"/>
      <c r="G712" s="35" t="n"/>
      <c r="H712" s="35" t="n"/>
      <c r="I712" s="25" t="n"/>
      <c r="J712" s="25" t="n"/>
      <c r="K712" s="36" t="str">
        <f>IF(ISNUMBER(B712),"周"&amp;CHOOSE(WEEKDAY(B712,2),"一","二","三","四","五","六","日"),"")</f>
        <v/>
      </c>
      <c r="L712" s="37" t="str">
        <f>IF(ISNUMBER(B712),DATE(YEAR(B712),MONTH(B712),1),"")</f>
        <v/>
      </c>
      <c r="M712" s="38">
        <f>IF(AND(ISNUMBER(B712),ISNUMBER(G712)),IF(AND(OR(NOT(ISNUMBER('看板'!$C$4)),B712&gt;='看板'!$C$4),OR(NOT(ISNUMBER('看板'!$E$4)),B712&lt;='看板'!$E$4),OR('看板'!$C$5="",C712='看板'!$C$5),OR('看板'!$E$5="",D712='看板'!$E$5)),1,0),0)</f>
        <v>0</v>
      </c>
      <c r="N712" s="38" t="str">
        <f>IF(M712=1,COUNTIF(M$5:M712,1),"")</f>
        <v/>
      </c>
      <c r="O712" s="39" t="str">
        <f>IF(M712=1,SUMIF(M$5:M712,1,G$5:G712),"")</f>
        <v/>
      </c>
      <c r="P712" s="39" t="str">
        <f>IF(M712=1,MAX(0,MAX(O$5:O712)),"")</f>
        <v/>
      </c>
      <c r="Q712" s="40" t="str">
        <f>IF(M712=1,P712-O712,"")</f>
        <v/>
      </c>
      <c r="R712" s="38">
        <f>IF(M712=1,IF(G712&gt;0,R711+1,0),R711)</f>
        <v>0</v>
      </c>
      <c r="S712" s="38">
        <f>IF(M712=1,IF(G712&lt;0,S711+1,0),S711)</f>
        <v>0</v>
      </c>
      <c r="T712" s="36" t="str">
        <f>IF(M712&lt;&gt;1,"",IF(R711&gt;=3,"前面连赢 3 笔以上","前面连赢 "&amp;R711&amp;" 笔"))</f>
        <v/>
      </c>
      <c r="U712" s="40" t="str">
        <f>IF(AND(M712=1,ISNUMBER(H712)),H712-G712,"")</f>
        <v/>
      </c>
      <c r="V712" s="41" t="e">
        <f>IF(M712=1,O712,NA())</f>
        <v>#N/A</v>
      </c>
      <c r="W712" s="41" t="e">
        <f>IF(M712=1,-Q712,NA())</f>
        <v>#N/A</v>
      </c>
    </row>
    <row r="713">
      <c r="A713" s="17" t="n"/>
      <c r="B713" s="23" t="n"/>
      <c r="C713" s="25" t="n"/>
      <c r="D713" s="25" t="n"/>
      <c r="E713" s="25" t="n"/>
      <c r="F713" s="25" t="n"/>
      <c r="G713" s="35" t="n"/>
      <c r="H713" s="35" t="n"/>
      <c r="I713" s="25" t="n"/>
      <c r="J713" s="25" t="n"/>
      <c r="K713" s="36" t="str">
        <f>IF(ISNUMBER(B713),"周"&amp;CHOOSE(WEEKDAY(B713,2),"一","二","三","四","五","六","日"),"")</f>
        <v/>
      </c>
      <c r="L713" s="37" t="str">
        <f>IF(ISNUMBER(B713),DATE(YEAR(B713),MONTH(B713),1),"")</f>
        <v/>
      </c>
      <c r="M713" s="38">
        <f>IF(AND(ISNUMBER(B713),ISNUMBER(G713)),IF(AND(OR(NOT(ISNUMBER('看板'!$C$4)),B713&gt;='看板'!$C$4),OR(NOT(ISNUMBER('看板'!$E$4)),B713&lt;='看板'!$E$4),OR('看板'!$C$5="",C713='看板'!$C$5),OR('看板'!$E$5="",D713='看板'!$E$5)),1,0),0)</f>
        <v>0</v>
      </c>
      <c r="N713" s="38" t="str">
        <f>IF(M713=1,COUNTIF(M$5:M713,1),"")</f>
        <v/>
      </c>
      <c r="O713" s="39" t="str">
        <f>IF(M713=1,SUMIF(M$5:M713,1,G$5:G713),"")</f>
        <v/>
      </c>
      <c r="P713" s="39" t="str">
        <f>IF(M713=1,MAX(0,MAX(O$5:O713)),"")</f>
        <v/>
      </c>
      <c r="Q713" s="40" t="str">
        <f>IF(M713=1,P713-O713,"")</f>
        <v/>
      </c>
      <c r="R713" s="38">
        <f>IF(M713=1,IF(G713&gt;0,R712+1,0),R712)</f>
        <v>0</v>
      </c>
      <c r="S713" s="38">
        <f>IF(M713=1,IF(G713&lt;0,S712+1,0),S712)</f>
        <v>0</v>
      </c>
      <c r="T713" s="36" t="str">
        <f>IF(M713&lt;&gt;1,"",IF(R712&gt;=3,"前面连赢 3 笔以上","前面连赢 "&amp;R712&amp;" 笔"))</f>
        <v/>
      </c>
      <c r="U713" s="40" t="str">
        <f>IF(AND(M713=1,ISNUMBER(H713)),H713-G713,"")</f>
        <v/>
      </c>
      <c r="V713" s="41" t="e">
        <f>IF(M713=1,O713,NA())</f>
        <v>#N/A</v>
      </c>
      <c r="W713" s="41" t="e">
        <f>IF(M713=1,-Q713,NA())</f>
        <v>#N/A</v>
      </c>
    </row>
    <row r="714">
      <c r="A714" s="17" t="n"/>
      <c r="B714" s="23" t="n"/>
      <c r="C714" s="25" t="n"/>
      <c r="D714" s="25" t="n"/>
      <c r="E714" s="25" t="n"/>
      <c r="F714" s="25" t="n"/>
      <c r="G714" s="35" t="n"/>
      <c r="H714" s="35" t="n"/>
      <c r="I714" s="25" t="n"/>
      <c r="J714" s="25" t="n"/>
      <c r="K714" s="36" t="str">
        <f>IF(ISNUMBER(B714),"周"&amp;CHOOSE(WEEKDAY(B714,2),"一","二","三","四","五","六","日"),"")</f>
        <v/>
      </c>
      <c r="L714" s="37" t="str">
        <f>IF(ISNUMBER(B714),DATE(YEAR(B714),MONTH(B714),1),"")</f>
        <v/>
      </c>
      <c r="M714" s="38">
        <f>IF(AND(ISNUMBER(B714),ISNUMBER(G714)),IF(AND(OR(NOT(ISNUMBER('看板'!$C$4)),B714&gt;='看板'!$C$4),OR(NOT(ISNUMBER('看板'!$E$4)),B714&lt;='看板'!$E$4),OR('看板'!$C$5="",C714='看板'!$C$5),OR('看板'!$E$5="",D714='看板'!$E$5)),1,0),0)</f>
        <v>0</v>
      </c>
      <c r="N714" s="38" t="str">
        <f>IF(M714=1,COUNTIF(M$5:M714,1),"")</f>
        <v/>
      </c>
      <c r="O714" s="39" t="str">
        <f>IF(M714=1,SUMIF(M$5:M714,1,G$5:G714),"")</f>
        <v/>
      </c>
      <c r="P714" s="39" t="str">
        <f>IF(M714=1,MAX(0,MAX(O$5:O714)),"")</f>
        <v/>
      </c>
      <c r="Q714" s="40" t="str">
        <f>IF(M714=1,P714-O714,"")</f>
        <v/>
      </c>
      <c r="R714" s="38">
        <f>IF(M714=1,IF(G714&gt;0,R713+1,0),R713)</f>
        <v>0</v>
      </c>
      <c r="S714" s="38">
        <f>IF(M714=1,IF(G714&lt;0,S713+1,0),S713)</f>
        <v>0</v>
      </c>
      <c r="T714" s="36" t="str">
        <f>IF(M714&lt;&gt;1,"",IF(R713&gt;=3,"前面连赢 3 笔以上","前面连赢 "&amp;R713&amp;" 笔"))</f>
        <v/>
      </c>
      <c r="U714" s="40" t="str">
        <f>IF(AND(M714=1,ISNUMBER(H714)),H714-G714,"")</f>
        <v/>
      </c>
      <c r="V714" s="41" t="e">
        <f>IF(M714=1,O714,NA())</f>
        <v>#N/A</v>
      </c>
      <c r="W714" s="41" t="e">
        <f>IF(M714=1,-Q714,NA())</f>
        <v>#N/A</v>
      </c>
    </row>
    <row r="715">
      <c r="A715" s="17" t="n"/>
      <c r="B715" s="23" t="n"/>
      <c r="C715" s="25" t="n"/>
      <c r="D715" s="25" t="n"/>
      <c r="E715" s="25" t="n"/>
      <c r="F715" s="25" t="n"/>
      <c r="G715" s="35" t="n"/>
      <c r="H715" s="35" t="n"/>
      <c r="I715" s="25" t="n"/>
      <c r="J715" s="25" t="n"/>
      <c r="K715" s="36" t="str">
        <f>IF(ISNUMBER(B715),"周"&amp;CHOOSE(WEEKDAY(B715,2),"一","二","三","四","五","六","日"),"")</f>
        <v/>
      </c>
      <c r="L715" s="37" t="str">
        <f>IF(ISNUMBER(B715),DATE(YEAR(B715),MONTH(B715),1),"")</f>
        <v/>
      </c>
      <c r="M715" s="38">
        <f>IF(AND(ISNUMBER(B715),ISNUMBER(G715)),IF(AND(OR(NOT(ISNUMBER('看板'!$C$4)),B715&gt;='看板'!$C$4),OR(NOT(ISNUMBER('看板'!$E$4)),B715&lt;='看板'!$E$4),OR('看板'!$C$5="",C715='看板'!$C$5),OR('看板'!$E$5="",D715='看板'!$E$5)),1,0),0)</f>
        <v>0</v>
      </c>
      <c r="N715" s="38" t="str">
        <f>IF(M715=1,COUNTIF(M$5:M715,1),"")</f>
        <v/>
      </c>
      <c r="O715" s="39" t="str">
        <f>IF(M715=1,SUMIF(M$5:M715,1,G$5:G715),"")</f>
        <v/>
      </c>
      <c r="P715" s="39" t="str">
        <f>IF(M715=1,MAX(0,MAX(O$5:O715)),"")</f>
        <v/>
      </c>
      <c r="Q715" s="40" t="str">
        <f>IF(M715=1,P715-O715,"")</f>
        <v/>
      </c>
      <c r="R715" s="38">
        <f>IF(M715=1,IF(G715&gt;0,R714+1,0),R714)</f>
        <v>0</v>
      </c>
      <c r="S715" s="38">
        <f>IF(M715=1,IF(G715&lt;0,S714+1,0),S714)</f>
        <v>0</v>
      </c>
      <c r="T715" s="36" t="str">
        <f>IF(M715&lt;&gt;1,"",IF(R714&gt;=3,"前面连赢 3 笔以上","前面连赢 "&amp;R714&amp;" 笔"))</f>
        <v/>
      </c>
      <c r="U715" s="40" t="str">
        <f>IF(AND(M715=1,ISNUMBER(H715)),H715-G715,"")</f>
        <v/>
      </c>
      <c r="V715" s="41" t="e">
        <f>IF(M715=1,O715,NA())</f>
        <v>#N/A</v>
      </c>
      <c r="W715" s="41" t="e">
        <f>IF(M715=1,-Q715,NA())</f>
        <v>#N/A</v>
      </c>
    </row>
    <row r="716">
      <c r="A716" s="17" t="n"/>
      <c r="B716" s="23" t="n"/>
      <c r="C716" s="25" t="n"/>
      <c r="D716" s="25" t="n"/>
      <c r="E716" s="25" t="n"/>
      <c r="F716" s="25" t="n"/>
      <c r="G716" s="35" t="n"/>
      <c r="H716" s="35" t="n"/>
      <c r="I716" s="25" t="n"/>
      <c r="J716" s="25" t="n"/>
      <c r="K716" s="36" t="str">
        <f>IF(ISNUMBER(B716),"周"&amp;CHOOSE(WEEKDAY(B716,2),"一","二","三","四","五","六","日"),"")</f>
        <v/>
      </c>
      <c r="L716" s="37" t="str">
        <f>IF(ISNUMBER(B716),DATE(YEAR(B716),MONTH(B716),1),"")</f>
        <v/>
      </c>
      <c r="M716" s="38">
        <f>IF(AND(ISNUMBER(B716),ISNUMBER(G716)),IF(AND(OR(NOT(ISNUMBER('看板'!$C$4)),B716&gt;='看板'!$C$4),OR(NOT(ISNUMBER('看板'!$E$4)),B716&lt;='看板'!$E$4),OR('看板'!$C$5="",C716='看板'!$C$5),OR('看板'!$E$5="",D716='看板'!$E$5)),1,0),0)</f>
        <v>0</v>
      </c>
      <c r="N716" s="38" t="str">
        <f>IF(M716=1,COUNTIF(M$5:M716,1),"")</f>
        <v/>
      </c>
      <c r="O716" s="39" t="str">
        <f>IF(M716=1,SUMIF(M$5:M716,1,G$5:G716),"")</f>
        <v/>
      </c>
      <c r="P716" s="39" t="str">
        <f>IF(M716=1,MAX(0,MAX(O$5:O716)),"")</f>
        <v/>
      </c>
      <c r="Q716" s="40" t="str">
        <f>IF(M716=1,P716-O716,"")</f>
        <v/>
      </c>
      <c r="R716" s="38">
        <f>IF(M716=1,IF(G716&gt;0,R715+1,0),R715)</f>
        <v>0</v>
      </c>
      <c r="S716" s="38">
        <f>IF(M716=1,IF(G716&lt;0,S715+1,0),S715)</f>
        <v>0</v>
      </c>
      <c r="T716" s="36" t="str">
        <f>IF(M716&lt;&gt;1,"",IF(R715&gt;=3,"前面连赢 3 笔以上","前面连赢 "&amp;R715&amp;" 笔"))</f>
        <v/>
      </c>
      <c r="U716" s="40" t="str">
        <f>IF(AND(M716=1,ISNUMBER(H716)),H716-G716,"")</f>
        <v/>
      </c>
      <c r="V716" s="41" t="e">
        <f>IF(M716=1,O716,NA())</f>
        <v>#N/A</v>
      </c>
      <c r="W716" s="41" t="e">
        <f>IF(M716=1,-Q716,NA())</f>
        <v>#N/A</v>
      </c>
    </row>
    <row r="717">
      <c r="A717" s="17" t="n"/>
      <c r="B717" s="23" t="n"/>
      <c r="C717" s="25" t="n"/>
      <c r="D717" s="25" t="n"/>
      <c r="E717" s="25" t="n"/>
      <c r="F717" s="25" t="n"/>
      <c r="G717" s="35" t="n"/>
      <c r="H717" s="35" t="n"/>
      <c r="I717" s="25" t="n"/>
      <c r="J717" s="25" t="n"/>
      <c r="K717" s="36" t="str">
        <f>IF(ISNUMBER(B717),"周"&amp;CHOOSE(WEEKDAY(B717,2),"一","二","三","四","五","六","日"),"")</f>
        <v/>
      </c>
      <c r="L717" s="37" t="str">
        <f>IF(ISNUMBER(B717),DATE(YEAR(B717),MONTH(B717),1),"")</f>
        <v/>
      </c>
      <c r="M717" s="38">
        <f>IF(AND(ISNUMBER(B717),ISNUMBER(G717)),IF(AND(OR(NOT(ISNUMBER('看板'!$C$4)),B717&gt;='看板'!$C$4),OR(NOT(ISNUMBER('看板'!$E$4)),B717&lt;='看板'!$E$4),OR('看板'!$C$5="",C717='看板'!$C$5),OR('看板'!$E$5="",D717='看板'!$E$5)),1,0),0)</f>
        <v>0</v>
      </c>
      <c r="N717" s="38" t="str">
        <f>IF(M717=1,COUNTIF(M$5:M717,1),"")</f>
        <v/>
      </c>
      <c r="O717" s="39" t="str">
        <f>IF(M717=1,SUMIF(M$5:M717,1,G$5:G717),"")</f>
        <v/>
      </c>
      <c r="P717" s="39" t="str">
        <f>IF(M717=1,MAX(0,MAX(O$5:O717)),"")</f>
        <v/>
      </c>
      <c r="Q717" s="40" t="str">
        <f>IF(M717=1,P717-O717,"")</f>
        <v/>
      </c>
      <c r="R717" s="38">
        <f>IF(M717=1,IF(G717&gt;0,R716+1,0),R716)</f>
        <v>0</v>
      </c>
      <c r="S717" s="38">
        <f>IF(M717=1,IF(G717&lt;0,S716+1,0),S716)</f>
        <v>0</v>
      </c>
      <c r="T717" s="36" t="str">
        <f>IF(M717&lt;&gt;1,"",IF(R716&gt;=3,"前面连赢 3 笔以上","前面连赢 "&amp;R716&amp;" 笔"))</f>
        <v/>
      </c>
      <c r="U717" s="40" t="str">
        <f>IF(AND(M717=1,ISNUMBER(H717)),H717-G717,"")</f>
        <v/>
      </c>
      <c r="V717" s="41" t="e">
        <f>IF(M717=1,O717,NA())</f>
        <v>#N/A</v>
      </c>
      <c r="W717" s="41" t="e">
        <f>IF(M717=1,-Q717,NA())</f>
        <v>#N/A</v>
      </c>
    </row>
    <row r="718">
      <c r="A718" s="17" t="n"/>
      <c r="B718" s="23" t="n"/>
      <c r="C718" s="25" t="n"/>
      <c r="D718" s="25" t="n"/>
      <c r="E718" s="25" t="n"/>
      <c r="F718" s="25" t="n"/>
      <c r="G718" s="35" t="n"/>
      <c r="H718" s="35" t="n"/>
      <c r="I718" s="25" t="n"/>
      <c r="J718" s="25" t="n"/>
      <c r="K718" s="36" t="str">
        <f>IF(ISNUMBER(B718),"周"&amp;CHOOSE(WEEKDAY(B718,2),"一","二","三","四","五","六","日"),"")</f>
        <v/>
      </c>
      <c r="L718" s="37" t="str">
        <f>IF(ISNUMBER(B718),DATE(YEAR(B718),MONTH(B718),1),"")</f>
        <v/>
      </c>
      <c r="M718" s="38">
        <f>IF(AND(ISNUMBER(B718),ISNUMBER(G718)),IF(AND(OR(NOT(ISNUMBER('看板'!$C$4)),B718&gt;='看板'!$C$4),OR(NOT(ISNUMBER('看板'!$E$4)),B718&lt;='看板'!$E$4),OR('看板'!$C$5="",C718='看板'!$C$5),OR('看板'!$E$5="",D718='看板'!$E$5)),1,0),0)</f>
        <v>0</v>
      </c>
      <c r="N718" s="38" t="str">
        <f>IF(M718=1,COUNTIF(M$5:M718,1),"")</f>
        <v/>
      </c>
      <c r="O718" s="39" t="str">
        <f>IF(M718=1,SUMIF(M$5:M718,1,G$5:G718),"")</f>
        <v/>
      </c>
      <c r="P718" s="39" t="str">
        <f>IF(M718=1,MAX(0,MAX(O$5:O718)),"")</f>
        <v/>
      </c>
      <c r="Q718" s="40" t="str">
        <f>IF(M718=1,P718-O718,"")</f>
        <v/>
      </c>
      <c r="R718" s="38">
        <f>IF(M718=1,IF(G718&gt;0,R717+1,0),R717)</f>
        <v>0</v>
      </c>
      <c r="S718" s="38">
        <f>IF(M718=1,IF(G718&lt;0,S717+1,0),S717)</f>
        <v>0</v>
      </c>
      <c r="T718" s="36" t="str">
        <f>IF(M718&lt;&gt;1,"",IF(R717&gt;=3,"前面连赢 3 笔以上","前面连赢 "&amp;R717&amp;" 笔"))</f>
        <v/>
      </c>
      <c r="U718" s="40" t="str">
        <f>IF(AND(M718=1,ISNUMBER(H718)),H718-G718,"")</f>
        <v/>
      </c>
      <c r="V718" s="41" t="e">
        <f>IF(M718=1,O718,NA())</f>
        <v>#N/A</v>
      </c>
      <c r="W718" s="41" t="e">
        <f>IF(M718=1,-Q718,NA())</f>
        <v>#N/A</v>
      </c>
    </row>
    <row r="719">
      <c r="A719" s="17" t="n"/>
      <c r="B719" s="23" t="n"/>
      <c r="C719" s="25" t="n"/>
      <c r="D719" s="25" t="n"/>
      <c r="E719" s="25" t="n"/>
      <c r="F719" s="25" t="n"/>
      <c r="G719" s="35" t="n"/>
      <c r="H719" s="35" t="n"/>
      <c r="I719" s="25" t="n"/>
      <c r="J719" s="25" t="n"/>
      <c r="K719" s="36" t="str">
        <f>IF(ISNUMBER(B719),"周"&amp;CHOOSE(WEEKDAY(B719,2),"一","二","三","四","五","六","日"),"")</f>
        <v/>
      </c>
      <c r="L719" s="37" t="str">
        <f>IF(ISNUMBER(B719),DATE(YEAR(B719),MONTH(B719),1),"")</f>
        <v/>
      </c>
      <c r="M719" s="38">
        <f>IF(AND(ISNUMBER(B719),ISNUMBER(G719)),IF(AND(OR(NOT(ISNUMBER('看板'!$C$4)),B719&gt;='看板'!$C$4),OR(NOT(ISNUMBER('看板'!$E$4)),B719&lt;='看板'!$E$4),OR('看板'!$C$5="",C719='看板'!$C$5),OR('看板'!$E$5="",D719='看板'!$E$5)),1,0),0)</f>
        <v>0</v>
      </c>
      <c r="N719" s="38" t="str">
        <f>IF(M719=1,COUNTIF(M$5:M719,1),"")</f>
        <v/>
      </c>
      <c r="O719" s="39" t="str">
        <f>IF(M719=1,SUMIF(M$5:M719,1,G$5:G719),"")</f>
        <v/>
      </c>
      <c r="P719" s="39" t="str">
        <f>IF(M719=1,MAX(0,MAX(O$5:O719)),"")</f>
        <v/>
      </c>
      <c r="Q719" s="40" t="str">
        <f>IF(M719=1,P719-O719,"")</f>
        <v/>
      </c>
      <c r="R719" s="38">
        <f>IF(M719=1,IF(G719&gt;0,R718+1,0),R718)</f>
        <v>0</v>
      </c>
      <c r="S719" s="38">
        <f>IF(M719=1,IF(G719&lt;0,S718+1,0),S718)</f>
        <v>0</v>
      </c>
      <c r="T719" s="36" t="str">
        <f>IF(M719&lt;&gt;1,"",IF(R718&gt;=3,"前面连赢 3 笔以上","前面连赢 "&amp;R718&amp;" 笔"))</f>
        <v/>
      </c>
      <c r="U719" s="40" t="str">
        <f>IF(AND(M719=1,ISNUMBER(H719)),H719-G719,"")</f>
        <v/>
      </c>
      <c r="V719" s="41" t="e">
        <f>IF(M719=1,O719,NA())</f>
        <v>#N/A</v>
      </c>
      <c r="W719" s="41" t="e">
        <f>IF(M719=1,-Q719,NA())</f>
        <v>#N/A</v>
      </c>
    </row>
    <row r="720">
      <c r="A720" s="17" t="n"/>
      <c r="B720" s="23" t="n"/>
      <c r="C720" s="25" t="n"/>
      <c r="D720" s="25" t="n"/>
      <c r="E720" s="25" t="n"/>
      <c r="F720" s="25" t="n"/>
      <c r="G720" s="35" t="n"/>
      <c r="H720" s="35" t="n"/>
      <c r="I720" s="25" t="n"/>
      <c r="J720" s="25" t="n"/>
      <c r="K720" s="36" t="str">
        <f>IF(ISNUMBER(B720),"周"&amp;CHOOSE(WEEKDAY(B720,2),"一","二","三","四","五","六","日"),"")</f>
        <v/>
      </c>
      <c r="L720" s="37" t="str">
        <f>IF(ISNUMBER(B720),DATE(YEAR(B720),MONTH(B720),1),"")</f>
        <v/>
      </c>
      <c r="M720" s="38">
        <f>IF(AND(ISNUMBER(B720),ISNUMBER(G720)),IF(AND(OR(NOT(ISNUMBER('看板'!$C$4)),B720&gt;='看板'!$C$4),OR(NOT(ISNUMBER('看板'!$E$4)),B720&lt;='看板'!$E$4),OR('看板'!$C$5="",C720='看板'!$C$5),OR('看板'!$E$5="",D720='看板'!$E$5)),1,0),0)</f>
        <v>0</v>
      </c>
      <c r="N720" s="38" t="str">
        <f>IF(M720=1,COUNTIF(M$5:M720,1),"")</f>
        <v/>
      </c>
      <c r="O720" s="39" t="str">
        <f>IF(M720=1,SUMIF(M$5:M720,1,G$5:G720),"")</f>
        <v/>
      </c>
      <c r="P720" s="39" t="str">
        <f>IF(M720=1,MAX(0,MAX(O$5:O720)),"")</f>
        <v/>
      </c>
      <c r="Q720" s="40" t="str">
        <f>IF(M720=1,P720-O720,"")</f>
        <v/>
      </c>
      <c r="R720" s="38">
        <f>IF(M720=1,IF(G720&gt;0,R719+1,0),R719)</f>
        <v>0</v>
      </c>
      <c r="S720" s="38">
        <f>IF(M720=1,IF(G720&lt;0,S719+1,0),S719)</f>
        <v>0</v>
      </c>
      <c r="T720" s="36" t="str">
        <f>IF(M720&lt;&gt;1,"",IF(R719&gt;=3,"前面连赢 3 笔以上","前面连赢 "&amp;R719&amp;" 笔"))</f>
        <v/>
      </c>
      <c r="U720" s="40" t="str">
        <f>IF(AND(M720=1,ISNUMBER(H720)),H720-G720,"")</f>
        <v/>
      </c>
      <c r="V720" s="41" t="e">
        <f>IF(M720=1,O720,NA())</f>
        <v>#N/A</v>
      </c>
      <c r="W720" s="41" t="e">
        <f>IF(M720=1,-Q720,NA())</f>
        <v>#N/A</v>
      </c>
    </row>
    <row r="721">
      <c r="A721" s="17" t="n"/>
      <c r="B721" s="23" t="n"/>
      <c r="C721" s="25" t="n"/>
      <c r="D721" s="25" t="n"/>
      <c r="E721" s="25" t="n"/>
      <c r="F721" s="25" t="n"/>
      <c r="G721" s="35" t="n"/>
      <c r="H721" s="35" t="n"/>
      <c r="I721" s="25" t="n"/>
      <c r="J721" s="25" t="n"/>
      <c r="K721" s="36" t="str">
        <f>IF(ISNUMBER(B721),"周"&amp;CHOOSE(WEEKDAY(B721,2),"一","二","三","四","五","六","日"),"")</f>
        <v/>
      </c>
      <c r="L721" s="37" t="str">
        <f>IF(ISNUMBER(B721),DATE(YEAR(B721),MONTH(B721),1),"")</f>
        <v/>
      </c>
      <c r="M721" s="38">
        <f>IF(AND(ISNUMBER(B721),ISNUMBER(G721)),IF(AND(OR(NOT(ISNUMBER('看板'!$C$4)),B721&gt;='看板'!$C$4),OR(NOT(ISNUMBER('看板'!$E$4)),B721&lt;='看板'!$E$4),OR('看板'!$C$5="",C721='看板'!$C$5),OR('看板'!$E$5="",D721='看板'!$E$5)),1,0),0)</f>
        <v>0</v>
      </c>
      <c r="N721" s="38" t="str">
        <f>IF(M721=1,COUNTIF(M$5:M721,1),"")</f>
        <v/>
      </c>
      <c r="O721" s="39" t="str">
        <f>IF(M721=1,SUMIF(M$5:M721,1,G$5:G721),"")</f>
        <v/>
      </c>
      <c r="P721" s="39" t="str">
        <f>IF(M721=1,MAX(0,MAX(O$5:O721)),"")</f>
        <v/>
      </c>
      <c r="Q721" s="40" t="str">
        <f>IF(M721=1,P721-O721,"")</f>
        <v/>
      </c>
      <c r="R721" s="38">
        <f>IF(M721=1,IF(G721&gt;0,R720+1,0),R720)</f>
        <v>0</v>
      </c>
      <c r="S721" s="38">
        <f>IF(M721=1,IF(G721&lt;0,S720+1,0),S720)</f>
        <v>0</v>
      </c>
      <c r="T721" s="36" t="str">
        <f>IF(M721&lt;&gt;1,"",IF(R720&gt;=3,"前面连赢 3 笔以上","前面连赢 "&amp;R720&amp;" 笔"))</f>
        <v/>
      </c>
      <c r="U721" s="40" t="str">
        <f>IF(AND(M721=1,ISNUMBER(H721)),H721-G721,"")</f>
        <v/>
      </c>
      <c r="V721" s="41" t="e">
        <f>IF(M721=1,O721,NA())</f>
        <v>#N/A</v>
      </c>
      <c r="W721" s="41" t="e">
        <f>IF(M721=1,-Q721,NA())</f>
        <v>#N/A</v>
      </c>
    </row>
    <row r="722">
      <c r="A722" s="17" t="n"/>
      <c r="B722" s="23" t="n"/>
      <c r="C722" s="25" t="n"/>
      <c r="D722" s="25" t="n"/>
      <c r="E722" s="25" t="n"/>
      <c r="F722" s="25" t="n"/>
      <c r="G722" s="35" t="n"/>
      <c r="H722" s="35" t="n"/>
      <c r="I722" s="25" t="n"/>
      <c r="J722" s="25" t="n"/>
      <c r="K722" s="36" t="str">
        <f>IF(ISNUMBER(B722),"周"&amp;CHOOSE(WEEKDAY(B722,2),"一","二","三","四","五","六","日"),"")</f>
        <v/>
      </c>
      <c r="L722" s="37" t="str">
        <f>IF(ISNUMBER(B722),DATE(YEAR(B722),MONTH(B722),1),"")</f>
        <v/>
      </c>
      <c r="M722" s="38">
        <f>IF(AND(ISNUMBER(B722),ISNUMBER(G722)),IF(AND(OR(NOT(ISNUMBER('看板'!$C$4)),B722&gt;='看板'!$C$4),OR(NOT(ISNUMBER('看板'!$E$4)),B722&lt;='看板'!$E$4),OR('看板'!$C$5="",C722='看板'!$C$5),OR('看板'!$E$5="",D722='看板'!$E$5)),1,0),0)</f>
        <v>0</v>
      </c>
      <c r="N722" s="38" t="str">
        <f>IF(M722=1,COUNTIF(M$5:M722,1),"")</f>
        <v/>
      </c>
      <c r="O722" s="39" t="str">
        <f>IF(M722=1,SUMIF(M$5:M722,1,G$5:G722),"")</f>
        <v/>
      </c>
      <c r="P722" s="39" t="str">
        <f>IF(M722=1,MAX(0,MAX(O$5:O722)),"")</f>
        <v/>
      </c>
      <c r="Q722" s="40" t="str">
        <f>IF(M722=1,P722-O722,"")</f>
        <v/>
      </c>
      <c r="R722" s="38">
        <f>IF(M722=1,IF(G722&gt;0,R721+1,0),R721)</f>
        <v>0</v>
      </c>
      <c r="S722" s="38">
        <f>IF(M722=1,IF(G722&lt;0,S721+1,0),S721)</f>
        <v>0</v>
      </c>
      <c r="T722" s="36" t="str">
        <f>IF(M722&lt;&gt;1,"",IF(R721&gt;=3,"前面连赢 3 笔以上","前面连赢 "&amp;R721&amp;" 笔"))</f>
        <v/>
      </c>
      <c r="U722" s="40" t="str">
        <f>IF(AND(M722=1,ISNUMBER(H722)),H722-G722,"")</f>
        <v/>
      </c>
      <c r="V722" s="41" t="e">
        <f>IF(M722=1,O722,NA())</f>
        <v>#N/A</v>
      </c>
      <c r="W722" s="41" t="e">
        <f>IF(M722=1,-Q722,NA())</f>
        <v>#N/A</v>
      </c>
    </row>
    <row r="723">
      <c r="A723" s="17" t="n"/>
      <c r="B723" s="23" t="n"/>
      <c r="C723" s="25" t="n"/>
      <c r="D723" s="25" t="n"/>
      <c r="E723" s="25" t="n"/>
      <c r="F723" s="25" t="n"/>
      <c r="G723" s="35" t="n"/>
      <c r="H723" s="35" t="n"/>
      <c r="I723" s="25" t="n"/>
      <c r="J723" s="25" t="n"/>
      <c r="K723" s="36" t="str">
        <f>IF(ISNUMBER(B723),"周"&amp;CHOOSE(WEEKDAY(B723,2),"一","二","三","四","五","六","日"),"")</f>
        <v/>
      </c>
      <c r="L723" s="37" t="str">
        <f>IF(ISNUMBER(B723),DATE(YEAR(B723),MONTH(B723),1),"")</f>
        <v/>
      </c>
      <c r="M723" s="38">
        <f>IF(AND(ISNUMBER(B723),ISNUMBER(G723)),IF(AND(OR(NOT(ISNUMBER('看板'!$C$4)),B723&gt;='看板'!$C$4),OR(NOT(ISNUMBER('看板'!$E$4)),B723&lt;='看板'!$E$4),OR('看板'!$C$5="",C723='看板'!$C$5),OR('看板'!$E$5="",D723='看板'!$E$5)),1,0),0)</f>
        <v>0</v>
      </c>
      <c r="N723" s="38" t="str">
        <f>IF(M723=1,COUNTIF(M$5:M723,1),"")</f>
        <v/>
      </c>
      <c r="O723" s="39" t="str">
        <f>IF(M723=1,SUMIF(M$5:M723,1,G$5:G723),"")</f>
        <v/>
      </c>
      <c r="P723" s="39" t="str">
        <f>IF(M723=1,MAX(0,MAX(O$5:O723)),"")</f>
        <v/>
      </c>
      <c r="Q723" s="40" t="str">
        <f>IF(M723=1,P723-O723,"")</f>
        <v/>
      </c>
      <c r="R723" s="38">
        <f>IF(M723=1,IF(G723&gt;0,R722+1,0),R722)</f>
        <v>0</v>
      </c>
      <c r="S723" s="38">
        <f>IF(M723=1,IF(G723&lt;0,S722+1,0),S722)</f>
        <v>0</v>
      </c>
      <c r="T723" s="36" t="str">
        <f>IF(M723&lt;&gt;1,"",IF(R722&gt;=3,"前面连赢 3 笔以上","前面连赢 "&amp;R722&amp;" 笔"))</f>
        <v/>
      </c>
      <c r="U723" s="40" t="str">
        <f>IF(AND(M723=1,ISNUMBER(H723)),H723-G723,"")</f>
        <v/>
      </c>
      <c r="V723" s="41" t="e">
        <f>IF(M723=1,O723,NA())</f>
        <v>#N/A</v>
      </c>
      <c r="W723" s="41" t="e">
        <f>IF(M723=1,-Q723,NA())</f>
        <v>#N/A</v>
      </c>
    </row>
    <row r="724">
      <c r="A724" s="17" t="n"/>
      <c r="B724" s="23" t="n"/>
      <c r="C724" s="25" t="n"/>
      <c r="D724" s="25" t="n"/>
      <c r="E724" s="25" t="n"/>
      <c r="F724" s="25" t="n"/>
      <c r="G724" s="35" t="n"/>
      <c r="H724" s="35" t="n"/>
      <c r="I724" s="25" t="n"/>
      <c r="J724" s="25" t="n"/>
      <c r="K724" s="36" t="str">
        <f>IF(ISNUMBER(B724),"周"&amp;CHOOSE(WEEKDAY(B724,2),"一","二","三","四","五","六","日"),"")</f>
        <v/>
      </c>
      <c r="L724" s="37" t="str">
        <f>IF(ISNUMBER(B724),DATE(YEAR(B724),MONTH(B724),1),"")</f>
        <v/>
      </c>
      <c r="M724" s="38">
        <f>IF(AND(ISNUMBER(B724),ISNUMBER(G724)),IF(AND(OR(NOT(ISNUMBER('看板'!$C$4)),B724&gt;='看板'!$C$4),OR(NOT(ISNUMBER('看板'!$E$4)),B724&lt;='看板'!$E$4),OR('看板'!$C$5="",C724='看板'!$C$5),OR('看板'!$E$5="",D724='看板'!$E$5)),1,0),0)</f>
        <v>0</v>
      </c>
      <c r="N724" s="38" t="str">
        <f>IF(M724=1,COUNTIF(M$5:M724,1),"")</f>
        <v/>
      </c>
      <c r="O724" s="39" t="str">
        <f>IF(M724=1,SUMIF(M$5:M724,1,G$5:G724),"")</f>
        <v/>
      </c>
      <c r="P724" s="39" t="str">
        <f>IF(M724=1,MAX(0,MAX(O$5:O724)),"")</f>
        <v/>
      </c>
      <c r="Q724" s="40" t="str">
        <f>IF(M724=1,P724-O724,"")</f>
        <v/>
      </c>
      <c r="R724" s="38">
        <f>IF(M724=1,IF(G724&gt;0,R723+1,0),R723)</f>
        <v>0</v>
      </c>
      <c r="S724" s="38">
        <f>IF(M724=1,IF(G724&lt;0,S723+1,0),S723)</f>
        <v>0</v>
      </c>
      <c r="T724" s="36" t="str">
        <f>IF(M724&lt;&gt;1,"",IF(R723&gt;=3,"前面连赢 3 笔以上","前面连赢 "&amp;R723&amp;" 笔"))</f>
        <v/>
      </c>
      <c r="U724" s="40" t="str">
        <f>IF(AND(M724=1,ISNUMBER(H724)),H724-G724,"")</f>
        <v/>
      </c>
      <c r="V724" s="41" t="e">
        <f>IF(M724=1,O724,NA())</f>
        <v>#N/A</v>
      </c>
      <c r="W724" s="41" t="e">
        <f>IF(M724=1,-Q724,NA())</f>
        <v>#N/A</v>
      </c>
    </row>
    <row r="725">
      <c r="A725" s="17" t="n"/>
      <c r="B725" s="23" t="n"/>
      <c r="C725" s="25" t="n"/>
      <c r="D725" s="25" t="n"/>
      <c r="E725" s="25" t="n"/>
      <c r="F725" s="25" t="n"/>
      <c r="G725" s="35" t="n"/>
      <c r="H725" s="35" t="n"/>
      <c r="I725" s="25" t="n"/>
      <c r="J725" s="25" t="n"/>
      <c r="K725" s="36" t="str">
        <f>IF(ISNUMBER(B725),"周"&amp;CHOOSE(WEEKDAY(B725,2),"一","二","三","四","五","六","日"),"")</f>
        <v/>
      </c>
      <c r="L725" s="37" t="str">
        <f>IF(ISNUMBER(B725),DATE(YEAR(B725),MONTH(B725),1),"")</f>
        <v/>
      </c>
      <c r="M725" s="38">
        <f>IF(AND(ISNUMBER(B725),ISNUMBER(G725)),IF(AND(OR(NOT(ISNUMBER('看板'!$C$4)),B725&gt;='看板'!$C$4),OR(NOT(ISNUMBER('看板'!$E$4)),B725&lt;='看板'!$E$4),OR('看板'!$C$5="",C725='看板'!$C$5),OR('看板'!$E$5="",D725='看板'!$E$5)),1,0),0)</f>
        <v>0</v>
      </c>
      <c r="N725" s="38" t="str">
        <f>IF(M725=1,COUNTIF(M$5:M725,1),"")</f>
        <v/>
      </c>
      <c r="O725" s="39" t="str">
        <f>IF(M725=1,SUMIF(M$5:M725,1,G$5:G725),"")</f>
        <v/>
      </c>
      <c r="P725" s="39" t="str">
        <f>IF(M725=1,MAX(0,MAX(O$5:O725)),"")</f>
        <v/>
      </c>
      <c r="Q725" s="40" t="str">
        <f>IF(M725=1,P725-O725,"")</f>
        <v/>
      </c>
      <c r="R725" s="38">
        <f>IF(M725=1,IF(G725&gt;0,R724+1,0),R724)</f>
        <v>0</v>
      </c>
      <c r="S725" s="38">
        <f>IF(M725=1,IF(G725&lt;0,S724+1,0),S724)</f>
        <v>0</v>
      </c>
      <c r="T725" s="36" t="str">
        <f>IF(M725&lt;&gt;1,"",IF(R724&gt;=3,"前面连赢 3 笔以上","前面连赢 "&amp;R724&amp;" 笔"))</f>
        <v/>
      </c>
      <c r="U725" s="40" t="str">
        <f>IF(AND(M725=1,ISNUMBER(H725)),H725-G725,"")</f>
        <v/>
      </c>
      <c r="V725" s="41" t="e">
        <f>IF(M725=1,O725,NA())</f>
        <v>#N/A</v>
      </c>
      <c r="W725" s="41" t="e">
        <f>IF(M725=1,-Q725,NA())</f>
        <v>#N/A</v>
      </c>
    </row>
    <row r="726">
      <c r="A726" s="17" t="n"/>
      <c r="B726" s="23" t="n"/>
      <c r="C726" s="25" t="n"/>
      <c r="D726" s="25" t="n"/>
      <c r="E726" s="25" t="n"/>
      <c r="F726" s="25" t="n"/>
      <c r="G726" s="35" t="n"/>
      <c r="H726" s="35" t="n"/>
      <c r="I726" s="25" t="n"/>
      <c r="J726" s="25" t="n"/>
      <c r="K726" s="36" t="str">
        <f>IF(ISNUMBER(B726),"周"&amp;CHOOSE(WEEKDAY(B726,2),"一","二","三","四","五","六","日"),"")</f>
        <v/>
      </c>
      <c r="L726" s="37" t="str">
        <f>IF(ISNUMBER(B726),DATE(YEAR(B726),MONTH(B726),1),"")</f>
        <v/>
      </c>
      <c r="M726" s="38">
        <f>IF(AND(ISNUMBER(B726),ISNUMBER(G726)),IF(AND(OR(NOT(ISNUMBER('看板'!$C$4)),B726&gt;='看板'!$C$4),OR(NOT(ISNUMBER('看板'!$E$4)),B726&lt;='看板'!$E$4),OR('看板'!$C$5="",C726='看板'!$C$5),OR('看板'!$E$5="",D726='看板'!$E$5)),1,0),0)</f>
        <v>0</v>
      </c>
      <c r="N726" s="38" t="str">
        <f>IF(M726=1,COUNTIF(M$5:M726,1),"")</f>
        <v/>
      </c>
      <c r="O726" s="39" t="str">
        <f>IF(M726=1,SUMIF(M$5:M726,1,G$5:G726),"")</f>
        <v/>
      </c>
      <c r="P726" s="39" t="str">
        <f>IF(M726=1,MAX(0,MAX(O$5:O726)),"")</f>
        <v/>
      </c>
      <c r="Q726" s="40" t="str">
        <f>IF(M726=1,P726-O726,"")</f>
        <v/>
      </c>
      <c r="R726" s="38">
        <f>IF(M726=1,IF(G726&gt;0,R725+1,0),R725)</f>
        <v>0</v>
      </c>
      <c r="S726" s="38">
        <f>IF(M726=1,IF(G726&lt;0,S725+1,0),S725)</f>
        <v>0</v>
      </c>
      <c r="T726" s="36" t="str">
        <f>IF(M726&lt;&gt;1,"",IF(R725&gt;=3,"前面连赢 3 笔以上","前面连赢 "&amp;R725&amp;" 笔"))</f>
        <v/>
      </c>
      <c r="U726" s="40" t="str">
        <f>IF(AND(M726=1,ISNUMBER(H726)),H726-G726,"")</f>
        <v/>
      </c>
      <c r="V726" s="41" t="e">
        <f>IF(M726=1,O726,NA())</f>
        <v>#N/A</v>
      </c>
      <c r="W726" s="41" t="e">
        <f>IF(M726=1,-Q726,NA())</f>
        <v>#N/A</v>
      </c>
    </row>
    <row r="727">
      <c r="A727" s="17" t="n"/>
      <c r="B727" s="23" t="n"/>
      <c r="C727" s="25" t="n"/>
      <c r="D727" s="25" t="n"/>
      <c r="E727" s="25" t="n"/>
      <c r="F727" s="25" t="n"/>
      <c r="G727" s="35" t="n"/>
      <c r="H727" s="35" t="n"/>
      <c r="I727" s="25" t="n"/>
      <c r="J727" s="25" t="n"/>
      <c r="K727" s="36" t="str">
        <f>IF(ISNUMBER(B727),"周"&amp;CHOOSE(WEEKDAY(B727,2),"一","二","三","四","五","六","日"),"")</f>
        <v/>
      </c>
      <c r="L727" s="37" t="str">
        <f>IF(ISNUMBER(B727),DATE(YEAR(B727),MONTH(B727),1),"")</f>
        <v/>
      </c>
      <c r="M727" s="38">
        <f>IF(AND(ISNUMBER(B727),ISNUMBER(G727)),IF(AND(OR(NOT(ISNUMBER('看板'!$C$4)),B727&gt;='看板'!$C$4),OR(NOT(ISNUMBER('看板'!$E$4)),B727&lt;='看板'!$E$4),OR('看板'!$C$5="",C727='看板'!$C$5),OR('看板'!$E$5="",D727='看板'!$E$5)),1,0),0)</f>
        <v>0</v>
      </c>
      <c r="N727" s="38" t="str">
        <f>IF(M727=1,COUNTIF(M$5:M727,1),"")</f>
        <v/>
      </c>
      <c r="O727" s="39" t="str">
        <f>IF(M727=1,SUMIF(M$5:M727,1,G$5:G727),"")</f>
        <v/>
      </c>
      <c r="P727" s="39" t="str">
        <f>IF(M727=1,MAX(0,MAX(O$5:O727)),"")</f>
        <v/>
      </c>
      <c r="Q727" s="40" t="str">
        <f>IF(M727=1,P727-O727,"")</f>
        <v/>
      </c>
      <c r="R727" s="38">
        <f>IF(M727=1,IF(G727&gt;0,R726+1,0),R726)</f>
        <v>0</v>
      </c>
      <c r="S727" s="38">
        <f>IF(M727=1,IF(G727&lt;0,S726+1,0),S726)</f>
        <v>0</v>
      </c>
      <c r="T727" s="36" t="str">
        <f>IF(M727&lt;&gt;1,"",IF(R726&gt;=3,"前面连赢 3 笔以上","前面连赢 "&amp;R726&amp;" 笔"))</f>
        <v/>
      </c>
      <c r="U727" s="40" t="str">
        <f>IF(AND(M727=1,ISNUMBER(H727)),H727-G727,"")</f>
        <v/>
      </c>
      <c r="V727" s="41" t="e">
        <f>IF(M727=1,O727,NA())</f>
        <v>#N/A</v>
      </c>
      <c r="W727" s="41" t="e">
        <f>IF(M727=1,-Q727,NA())</f>
        <v>#N/A</v>
      </c>
    </row>
    <row r="728">
      <c r="A728" s="17" t="n"/>
      <c r="B728" s="23" t="n"/>
      <c r="C728" s="25" t="n"/>
      <c r="D728" s="25" t="n"/>
      <c r="E728" s="25" t="n"/>
      <c r="F728" s="25" t="n"/>
      <c r="G728" s="35" t="n"/>
      <c r="H728" s="35" t="n"/>
      <c r="I728" s="25" t="n"/>
      <c r="J728" s="25" t="n"/>
      <c r="K728" s="36" t="str">
        <f>IF(ISNUMBER(B728),"周"&amp;CHOOSE(WEEKDAY(B728,2),"一","二","三","四","五","六","日"),"")</f>
        <v/>
      </c>
      <c r="L728" s="37" t="str">
        <f>IF(ISNUMBER(B728),DATE(YEAR(B728),MONTH(B728),1),"")</f>
        <v/>
      </c>
      <c r="M728" s="38">
        <f>IF(AND(ISNUMBER(B728),ISNUMBER(G728)),IF(AND(OR(NOT(ISNUMBER('看板'!$C$4)),B728&gt;='看板'!$C$4),OR(NOT(ISNUMBER('看板'!$E$4)),B728&lt;='看板'!$E$4),OR('看板'!$C$5="",C728='看板'!$C$5),OR('看板'!$E$5="",D728='看板'!$E$5)),1,0),0)</f>
        <v>0</v>
      </c>
      <c r="N728" s="38" t="str">
        <f>IF(M728=1,COUNTIF(M$5:M728,1),"")</f>
        <v/>
      </c>
      <c r="O728" s="39" t="str">
        <f>IF(M728=1,SUMIF(M$5:M728,1,G$5:G728),"")</f>
        <v/>
      </c>
      <c r="P728" s="39" t="str">
        <f>IF(M728=1,MAX(0,MAX(O$5:O728)),"")</f>
        <v/>
      </c>
      <c r="Q728" s="40" t="str">
        <f>IF(M728=1,P728-O728,"")</f>
        <v/>
      </c>
      <c r="R728" s="38">
        <f>IF(M728=1,IF(G728&gt;0,R727+1,0),R727)</f>
        <v>0</v>
      </c>
      <c r="S728" s="38">
        <f>IF(M728=1,IF(G728&lt;0,S727+1,0),S727)</f>
        <v>0</v>
      </c>
      <c r="T728" s="36" t="str">
        <f>IF(M728&lt;&gt;1,"",IF(R727&gt;=3,"前面连赢 3 笔以上","前面连赢 "&amp;R727&amp;" 笔"))</f>
        <v/>
      </c>
      <c r="U728" s="40" t="str">
        <f>IF(AND(M728=1,ISNUMBER(H728)),H728-G728,"")</f>
        <v/>
      </c>
      <c r="V728" s="41" t="e">
        <f>IF(M728=1,O728,NA())</f>
        <v>#N/A</v>
      </c>
      <c r="W728" s="41" t="e">
        <f>IF(M728=1,-Q728,NA())</f>
        <v>#N/A</v>
      </c>
    </row>
    <row r="729">
      <c r="A729" s="17" t="n"/>
      <c r="B729" s="23" t="n"/>
      <c r="C729" s="25" t="n"/>
      <c r="D729" s="25" t="n"/>
      <c r="E729" s="25" t="n"/>
      <c r="F729" s="25" t="n"/>
      <c r="G729" s="35" t="n"/>
      <c r="H729" s="35" t="n"/>
      <c r="I729" s="25" t="n"/>
      <c r="J729" s="25" t="n"/>
      <c r="K729" s="36" t="str">
        <f>IF(ISNUMBER(B729),"周"&amp;CHOOSE(WEEKDAY(B729,2),"一","二","三","四","五","六","日"),"")</f>
        <v/>
      </c>
      <c r="L729" s="37" t="str">
        <f>IF(ISNUMBER(B729),DATE(YEAR(B729),MONTH(B729),1),"")</f>
        <v/>
      </c>
      <c r="M729" s="38">
        <f>IF(AND(ISNUMBER(B729),ISNUMBER(G729)),IF(AND(OR(NOT(ISNUMBER('看板'!$C$4)),B729&gt;='看板'!$C$4),OR(NOT(ISNUMBER('看板'!$E$4)),B729&lt;='看板'!$E$4),OR('看板'!$C$5="",C729='看板'!$C$5),OR('看板'!$E$5="",D729='看板'!$E$5)),1,0),0)</f>
        <v>0</v>
      </c>
      <c r="N729" s="38" t="str">
        <f>IF(M729=1,COUNTIF(M$5:M729,1),"")</f>
        <v/>
      </c>
      <c r="O729" s="39" t="str">
        <f>IF(M729=1,SUMIF(M$5:M729,1,G$5:G729),"")</f>
        <v/>
      </c>
      <c r="P729" s="39" t="str">
        <f>IF(M729=1,MAX(0,MAX(O$5:O729)),"")</f>
        <v/>
      </c>
      <c r="Q729" s="40" t="str">
        <f>IF(M729=1,P729-O729,"")</f>
        <v/>
      </c>
      <c r="R729" s="38">
        <f>IF(M729=1,IF(G729&gt;0,R728+1,0),R728)</f>
        <v>0</v>
      </c>
      <c r="S729" s="38">
        <f>IF(M729=1,IF(G729&lt;0,S728+1,0),S728)</f>
        <v>0</v>
      </c>
      <c r="T729" s="36" t="str">
        <f>IF(M729&lt;&gt;1,"",IF(R728&gt;=3,"前面连赢 3 笔以上","前面连赢 "&amp;R728&amp;" 笔"))</f>
        <v/>
      </c>
      <c r="U729" s="40" t="str">
        <f>IF(AND(M729=1,ISNUMBER(H729)),H729-G729,"")</f>
        <v/>
      </c>
      <c r="V729" s="41" t="e">
        <f>IF(M729=1,O729,NA())</f>
        <v>#N/A</v>
      </c>
      <c r="W729" s="41" t="e">
        <f>IF(M729=1,-Q729,NA())</f>
        <v>#N/A</v>
      </c>
    </row>
    <row r="730">
      <c r="A730" s="17" t="n"/>
      <c r="B730" s="23" t="n"/>
      <c r="C730" s="25" t="n"/>
      <c r="D730" s="25" t="n"/>
      <c r="E730" s="25" t="n"/>
      <c r="F730" s="25" t="n"/>
      <c r="G730" s="35" t="n"/>
      <c r="H730" s="35" t="n"/>
      <c r="I730" s="25" t="n"/>
      <c r="J730" s="25" t="n"/>
      <c r="K730" s="36" t="str">
        <f>IF(ISNUMBER(B730),"周"&amp;CHOOSE(WEEKDAY(B730,2),"一","二","三","四","五","六","日"),"")</f>
        <v/>
      </c>
      <c r="L730" s="37" t="str">
        <f>IF(ISNUMBER(B730),DATE(YEAR(B730),MONTH(B730),1),"")</f>
        <v/>
      </c>
      <c r="M730" s="38">
        <f>IF(AND(ISNUMBER(B730),ISNUMBER(G730)),IF(AND(OR(NOT(ISNUMBER('看板'!$C$4)),B730&gt;='看板'!$C$4),OR(NOT(ISNUMBER('看板'!$E$4)),B730&lt;='看板'!$E$4),OR('看板'!$C$5="",C730='看板'!$C$5),OR('看板'!$E$5="",D730='看板'!$E$5)),1,0),0)</f>
        <v>0</v>
      </c>
      <c r="N730" s="38" t="str">
        <f>IF(M730=1,COUNTIF(M$5:M730,1),"")</f>
        <v/>
      </c>
      <c r="O730" s="39" t="str">
        <f>IF(M730=1,SUMIF(M$5:M730,1,G$5:G730),"")</f>
        <v/>
      </c>
      <c r="P730" s="39" t="str">
        <f>IF(M730=1,MAX(0,MAX(O$5:O730)),"")</f>
        <v/>
      </c>
      <c r="Q730" s="40" t="str">
        <f>IF(M730=1,P730-O730,"")</f>
        <v/>
      </c>
      <c r="R730" s="38">
        <f>IF(M730=1,IF(G730&gt;0,R729+1,0),R729)</f>
        <v>0</v>
      </c>
      <c r="S730" s="38">
        <f>IF(M730=1,IF(G730&lt;0,S729+1,0),S729)</f>
        <v>0</v>
      </c>
      <c r="T730" s="36" t="str">
        <f>IF(M730&lt;&gt;1,"",IF(R729&gt;=3,"前面连赢 3 笔以上","前面连赢 "&amp;R729&amp;" 笔"))</f>
        <v/>
      </c>
      <c r="U730" s="40" t="str">
        <f>IF(AND(M730=1,ISNUMBER(H730)),H730-G730,"")</f>
        <v/>
      </c>
      <c r="V730" s="41" t="e">
        <f>IF(M730=1,O730,NA())</f>
        <v>#N/A</v>
      </c>
      <c r="W730" s="41" t="e">
        <f>IF(M730=1,-Q730,NA())</f>
        <v>#N/A</v>
      </c>
    </row>
    <row r="731">
      <c r="A731" s="17" t="n"/>
      <c r="B731" s="23" t="n"/>
      <c r="C731" s="25" t="n"/>
      <c r="D731" s="25" t="n"/>
      <c r="E731" s="25" t="n"/>
      <c r="F731" s="25" t="n"/>
      <c r="G731" s="35" t="n"/>
      <c r="H731" s="35" t="n"/>
      <c r="I731" s="25" t="n"/>
      <c r="J731" s="25" t="n"/>
      <c r="K731" s="36" t="str">
        <f>IF(ISNUMBER(B731),"周"&amp;CHOOSE(WEEKDAY(B731,2),"一","二","三","四","五","六","日"),"")</f>
        <v/>
      </c>
      <c r="L731" s="37" t="str">
        <f>IF(ISNUMBER(B731),DATE(YEAR(B731),MONTH(B731),1),"")</f>
        <v/>
      </c>
      <c r="M731" s="38">
        <f>IF(AND(ISNUMBER(B731),ISNUMBER(G731)),IF(AND(OR(NOT(ISNUMBER('看板'!$C$4)),B731&gt;='看板'!$C$4),OR(NOT(ISNUMBER('看板'!$E$4)),B731&lt;='看板'!$E$4),OR('看板'!$C$5="",C731='看板'!$C$5),OR('看板'!$E$5="",D731='看板'!$E$5)),1,0),0)</f>
        <v>0</v>
      </c>
      <c r="N731" s="38" t="str">
        <f>IF(M731=1,COUNTIF(M$5:M731,1),"")</f>
        <v/>
      </c>
      <c r="O731" s="39" t="str">
        <f>IF(M731=1,SUMIF(M$5:M731,1,G$5:G731),"")</f>
        <v/>
      </c>
      <c r="P731" s="39" t="str">
        <f>IF(M731=1,MAX(0,MAX(O$5:O731)),"")</f>
        <v/>
      </c>
      <c r="Q731" s="40" t="str">
        <f>IF(M731=1,P731-O731,"")</f>
        <v/>
      </c>
      <c r="R731" s="38">
        <f>IF(M731=1,IF(G731&gt;0,R730+1,0),R730)</f>
        <v>0</v>
      </c>
      <c r="S731" s="38">
        <f>IF(M731=1,IF(G731&lt;0,S730+1,0),S730)</f>
        <v>0</v>
      </c>
      <c r="T731" s="36" t="str">
        <f>IF(M731&lt;&gt;1,"",IF(R730&gt;=3,"前面连赢 3 笔以上","前面连赢 "&amp;R730&amp;" 笔"))</f>
        <v/>
      </c>
      <c r="U731" s="40" t="str">
        <f>IF(AND(M731=1,ISNUMBER(H731)),H731-G731,"")</f>
        <v/>
      </c>
      <c r="V731" s="41" t="e">
        <f>IF(M731=1,O731,NA())</f>
        <v>#N/A</v>
      </c>
      <c r="W731" s="41" t="e">
        <f>IF(M731=1,-Q731,NA())</f>
        <v>#N/A</v>
      </c>
    </row>
    <row r="732">
      <c r="A732" s="17" t="n"/>
      <c r="B732" s="23" t="n"/>
      <c r="C732" s="25" t="n"/>
      <c r="D732" s="25" t="n"/>
      <c r="E732" s="25" t="n"/>
      <c r="F732" s="25" t="n"/>
      <c r="G732" s="35" t="n"/>
      <c r="H732" s="35" t="n"/>
      <c r="I732" s="25" t="n"/>
      <c r="J732" s="25" t="n"/>
      <c r="K732" s="36" t="str">
        <f>IF(ISNUMBER(B732),"周"&amp;CHOOSE(WEEKDAY(B732,2),"一","二","三","四","五","六","日"),"")</f>
        <v/>
      </c>
      <c r="L732" s="37" t="str">
        <f>IF(ISNUMBER(B732),DATE(YEAR(B732),MONTH(B732),1),"")</f>
        <v/>
      </c>
      <c r="M732" s="38">
        <f>IF(AND(ISNUMBER(B732),ISNUMBER(G732)),IF(AND(OR(NOT(ISNUMBER('看板'!$C$4)),B732&gt;='看板'!$C$4),OR(NOT(ISNUMBER('看板'!$E$4)),B732&lt;='看板'!$E$4),OR('看板'!$C$5="",C732='看板'!$C$5),OR('看板'!$E$5="",D732='看板'!$E$5)),1,0),0)</f>
        <v>0</v>
      </c>
      <c r="N732" s="38" t="str">
        <f>IF(M732=1,COUNTIF(M$5:M732,1),"")</f>
        <v/>
      </c>
      <c r="O732" s="39" t="str">
        <f>IF(M732=1,SUMIF(M$5:M732,1,G$5:G732),"")</f>
        <v/>
      </c>
      <c r="P732" s="39" t="str">
        <f>IF(M732=1,MAX(0,MAX(O$5:O732)),"")</f>
        <v/>
      </c>
      <c r="Q732" s="40" t="str">
        <f>IF(M732=1,P732-O732,"")</f>
        <v/>
      </c>
      <c r="R732" s="38">
        <f>IF(M732=1,IF(G732&gt;0,R731+1,0),R731)</f>
        <v>0</v>
      </c>
      <c r="S732" s="38">
        <f>IF(M732=1,IF(G732&lt;0,S731+1,0),S731)</f>
        <v>0</v>
      </c>
      <c r="T732" s="36" t="str">
        <f>IF(M732&lt;&gt;1,"",IF(R731&gt;=3,"前面连赢 3 笔以上","前面连赢 "&amp;R731&amp;" 笔"))</f>
        <v/>
      </c>
      <c r="U732" s="40" t="str">
        <f>IF(AND(M732=1,ISNUMBER(H732)),H732-G732,"")</f>
        <v/>
      </c>
      <c r="V732" s="41" t="e">
        <f>IF(M732=1,O732,NA())</f>
        <v>#N/A</v>
      </c>
      <c r="W732" s="41" t="e">
        <f>IF(M732=1,-Q732,NA())</f>
        <v>#N/A</v>
      </c>
    </row>
    <row r="733">
      <c r="A733" s="17" t="n"/>
      <c r="B733" s="23" t="n"/>
      <c r="C733" s="25" t="n"/>
      <c r="D733" s="25" t="n"/>
      <c r="E733" s="25" t="n"/>
      <c r="F733" s="25" t="n"/>
      <c r="G733" s="35" t="n"/>
      <c r="H733" s="35" t="n"/>
      <c r="I733" s="25" t="n"/>
      <c r="J733" s="25" t="n"/>
      <c r="K733" s="36" t="str">
        <f>IF(ISNUMBER(B733),"周"&amp;CHOOSE(WEEKDAY(B733,2),"一","二","三","四","五","六","日"),"")</f>
        <v/>
      </c>
      <c r="L733" s="37" t="str">
        <f>IF(ISNUMBER(B733),DATE(YEAR(B733),MONTH(B733),1),"")</f>
        <v/>
      </c>
      <c r="M733" s="38">
        <f>IF(AND(ISNUMBER(B733),ISNUMBER(G733)),IF(AND(OR(NOT(ISNUMBER('看板'!$C$4)),B733&gt;='看板'!$C$4),OR(NOT(ISNUMBER('看板'!$E$4)),B733&lt;='看板'!$E$4),OR('看板'!$C$5="",C733='看板'!$C$5),OR('看板'!$E$5="",D733='看板'!$E$5)),1,0),0)</f>
        <v>0</v>
      </c>
      <c r="N733" s="38" t="str">
        <f>IF(M733=1,COUNTIF(M$5:M733,1),"")</f>
        <v/>
      </c>
      <c r="O733" s="39" t="str">
        <f>IF(M733=1,SUMIF(M$5:M733,1,G$5:G733),"")</f>
        <v/>
      </c>
      <c r="P733" s="39" t="str">
        <f>IF(M733=1,MAX(0,MAX(O$5:O733)),"")</f>
        <v/>
      </c>
      <c r="Q733" s="40" t="str">
        <f>IF(M733=1,P733-O733,"")</f>
        <v/>
      </c>
      <c r="R733" s="38">
        <f>IF(M733=1,IF(G733&gt;0,R732+1,0),R732)</f>
        <v>0</v>
      </c>
      <c r="S733" s="38">
        <f>IF(M733=1,IF(G733&lt;0,S732+1,0),S732)</f>
        <v>0</v>
      </c>
      <c r="T733" s="36" t="str">
        <f>IF(M733&lt;&gt;1,"",IF(R732&gt;=3,"前面连赢 3 笔以上","前面连赢 "&amp;R732&amp;" 笔"))</f>
        <v/>
      </c>
      <c r="U733" s="40" t="str">
        <f>IF(AND(M733=1,ISNUMBER(H733)),H733-G733,"")</f>
        <v/>
      </c>
      <c r="V733" s="41" t="e">
        <f>IF(M733=1,O733,NA())</f>
        <v>#N/A</v>
      </c>
      <c r="W733" s="41" t="e">
        <f>IF(M733=1,-Q733,NA())</f>
        <v>#N/A</v>
      </c>
    </row>
    <row r="734">
      <c r="A734" s="17" t="n"/>
      <c r="B734" s="23" t="n"/>
      <c r="C734" s="25" t="n"/>
      <c r="D734" s="25" t="n"/>
      <c r="E734" s="25" t="n"/>
      <c r="F734" s="25" t="n"/>
      <c r="G734" s="35" t="n"/>
      <c r="H734" s="35" t="n"/>
      <c r="I734" s="25" t="n"/>
      <c r="J734" s="25" t="n"/>
      <c r="K734" s="36" t="str">
        <f>IF(ISNUMBER(B734),"周"&amp;CHOOSE(WEEKDAY(B734,2),"一","二","三","四","五","六","日"),"")</f>
        <v/>
      </c>
      <c r="L734" s="37" t="str">
        <f>IF(ISNUMBER(B734),DATE(YEAR(B734),MONTH(B734),1),"")</f>
        <v/>
      </c>
      <c r="M734" s="38">
        <f>IF(AND(ISNUMBER(B734),ISNUMBER(G734)),IF(AND(OR(NOT(ISNUMBER('看板'!$C$4)),B734&gt;='看板'!$C$4),OR(NOT(ISNUMBER('看板'!$E$4)),B734&lt;='看板'!$E$4),OR('看板'!$C$5="",C734='看板'!$C$5),OR('看板'!$E$5="",D734='看板'!$E$5)),1,0),0)</f>
        <v>0</v>
      </c>
      <c r="N734" s="38" t="str">
        <f>IF(M734=1,COUNTIF(M$5:M734,1),"")</f>
        <v/>
      </c>
      <c r="O734" s="39" t="str">
        <f>IF(M734=1,SUMIF(M$5:M734,1,G$5:G734),"")</f>
        <v/>
      </c>
      <c r="P734" s="39" t="str">
        <f>IF(M734=1,MAX(0,MAX(O$5:O734)),"")</f>
        <v/>
      </c>
      <c r="Q734" s="40" t="str">
        <f>IF(M734=1,P734-O734,"")</f>
        <v/>
      </c>
      <c r="R734" s="38">
        <f>IF(M734=1,IF(G734&gt;0,R733+1,0),R733)</f>
        <v>0</v>
      </c>
      <c r="S734" s="38">
        <f>IF(M734=1,IF(G734&lt;0,S733+1,0),S733)</f>
        <v>0</v>
      </c>
      <c r="T734" s="36" t="str">
        <f>IF(M734&lt;&gt;1,"",IF(R733&gt;=3,"前面连赢 3 笔以上","前面连赢 "&amp;R733&amp;" 笔"))</f>
        <v/>
      </c>
      <c r="U734" s="40" t="str">
        <f>IF(AND(M734=1,ISNUMBER(H734)),H734-G734,"")</f>
        <v/>
      </c>
      <c r="V734" s="41" t="e">
        <f>IF(M734=1,O734,NA())</f>
        <v>#N/A</v>
      </c>
      <c r="W734" s="41" t="e">
        <f>IF(M734=1,-Q734,NA())</f>
        <v>#N/A</v>
      </c>
    </row>
    <row r="735">
      <c r="A735" s="17" t="n"/>
      <c r="B735" s="23" t="n"/>
      <c r="C735" s="25" t="n"/>
      <c r="D735" s="25" t="n"/>
      <c r="E735" s="25" t="n"/>
      <c r="F735" s="25" t="n"/>
      <c r="G735" s="35" t="n"/>
      <c r="H735" s="35" t="n"/>
      <c r="I735" s="25" t="n"/>
      <c r="J735" s="25" t="n"/>
      <c r="K735" s="36" t="str">
        <f>IF(ISNUMBER(B735),"周"&amp;CHOOSE(WEEKDAY(B735,2),"一","二","三","四","五","六","日"),"")</f>
        <v/>
      </c>
      <c r="L735" s="37" t="str">
        <f>IF(ISNUMBER(B735),DATE(YEAR(B735),MONTH(B735),1),"")</f>
        <v/>
      </c>
      <c r="M735" s="38">
        <f>IF(AND(ISNUMBER(B735),ISNUMBER(G735)),IF(AND(OR(NOT(ISNUMBER('看板'!$C$4)),B735&gt;='看板'!$C$4),OR(NOT(ISNUMBER('看板'!$E$4)),B735&lt;='看板'!$E$4),OR('看板'!$C$5="",C735='看板'!$C$5),OR('看板'!$E$5="",D735='看板'!$E$5)),1,0),0)</f>
        <v>0</v>
      </c>
      <c r="N735" s="38" t="str">
        <f>IF(M735=1,COUNTIF(M$5:M735,1),"")</f>
        <v/>
      </c>
      <c r="O735" s="39" t="str">
        <f>IF(M735=1,SUMIF(M$5:M735,1,G$5:G735),"")</f>
        <v/>
      </c>
      <c r="P735" s="39" t="str">
        <f>IF(M735=1,MAX(0,MAX(O$5:O735)),"")</f>
        <v/>
      </c>
      <c r="Q735" s="40" t="str">
        <f>IF(M735=1,P735-O735,"")</f>
        <v/>
      </c>
      <c r="R735" s="38">
        <f>IF(M735=1,IF(G735&gt;0,R734+1,0),R734)</f>
        <v>0</v>
      </c>
      <c r="S735" s="38">
        <f>IF(M735=1,IF(G735&lt;0,S734+1,0),S734)</f>
        <v>0</v>
      </c>
      <c r="T735" s="36" t="str">
        <f>IF(M735&lt;&gt;1,"",IF(R734&gt;=3,"前面连赢 3 笔以上","前面连赢 "&amp;R734&amp;" 笔"))</f>
        <v/>
      </c>
      <c r="U735" s="40" t="str">
        <f>IF(AND(M735=1,ISNUMBER(H735)),H735-G735,"")</f>
        <v/>
      </c>
      <c r="V735" s="41" t="e">
        <f>IF(M735=1,O735,NA())</f>
        <v>#N/A</v>
      </c>
      <c r="W735" s="41" t="e">
        <f>IF(M735=1,-Q735,NA())</f>
        <v>#N/A</v>
      </c>
    </row>
    <row r="736">
      <c r="A736" s="17" t="n"/>
      <c r="B736" s="23" t="n"/>
      <c r="C736" s="25" t="n"/>
      <c r="D736" s="25" t="n"/>
      <c r="E736" s="25" t="n"/>
      <c r="F736" s="25" t="n"/>
      <c r="G736" s="35" t="n"/>
      <c r="H736" s="35" t="n"/>
      <c r="I736" s="25" t="n"/>
      <c r="J736" s="25" t="n"/>
      <c r="K736" s="36" t="str">
        <f>IF(ISNUMBER(B736),"周"&amp;CHOOSE(WEEKDAY(B736,2),"一","二","三","四","五","六","日"),"")</f>
        <v/>
      </c>
      <c r="L736" s="37" t="str">
        <f>IF(ISNUMBER(B736),DATE(YEAR(B736),MONTH(B736),1),"")</f>
        <v/>
      </c>
      <c r="M736" s="38">
        <f>IF(AND(ISNUMBER(B736),ISNUMBER(G736)),IF(AND(OR(NOT(ISNUMBER('看板'!$C$4)),B736&gt;='看板'!$C$4),OR(NOT(ISNUMBER('看板'!$E$4)),B736&lt;='看板'!$E$4),OR('看板'!$C$5="",C736='看板'!$C$5),OR('看板'!$E$5="",D736='看板'!$E$5)),1,0),0)</f>
        <v>0</v>
      </c>
      <c r="N736" s="38" t="str">
        <f>IF(M736=1,COUNTIF(M$5:M736,1),"")</f>
        <v/>
      </c>
      <c r="O736" s="39" t="str">
        <f>IF(M736=1,SUMIF(M$5:M736,1,G$5:G736),"")</f>
        <v/>
      </c>
      <c r="P736" s="39" t="str">
        <f>IF(M736=1,MAX(0,MAX(O$5:O736)),"")</f>
        <v/>
      </c>
      <c r="Q736" s="40" t="str">
        <f>IF(M736=1,P736-O736,"")</f>
        <v/>
      </c>
      <c r="R736" s="38">
        <f>IF(M736=1,IF(G736&gt;0,R735+1,0),R735)</f>
        <v>0</v>
      </c>
      <c r="S736" s="38">
        <f>IF(M736=1,IF(G736&lt;0,S735+1,0),S735)</f>
        <v>0</v>
      </c>
      <c r="T736" s="36" t="str">
        <f>IF(M736&lt;&gt;1,"",IF(R735&gt;=3,"前面连赢 3 笔以上","前面连赢 "&amp;R735&amp;" 笔"))</f>
        <v/>
      </c>
      <c r="U736" s="40" t="str">
        <f>IF(AND(M736=1,ISNUMBER(H736)),H736-G736,"")</f>
        <v/>
      </c>
      <c r="V736" s="41" t="e">
        <f>IF(M736=1,O736,NA())</f>
        <v>#N/A</v>
      </c>
      <c r="W736" s="41" t="e">
        <f>IF(M736=1,-Q736,NA())</f>
        <v>#N/A</v>
      </c>
    </row>
    <row r="737">
      <c r="A737" s="17" t="n"/>
      <c r="B737" s="23" t="n"/>
      <c r="C737" s="25" t="n"/>
      <c r="D737" s="25" t="n"/>
      <c r="E737" s="25" t="n"/>
      <c r="F737" s="25" t="n"/>
      <c r="G737" s="35" t="n"/>
      <c r="H737" s="35" t="n"/>
      <c r="I737" s="25" t="n"/>
      <c r="J737" s="25" t="n"/>
      <c r="K737" s="36" t="str">
        <f>IF(ISNUMBER(B737),"周"&amp;CHOOSE(WEEKDAY(B737,2),"一","二","三","四","五","六","日"),"")</f>
        <v/>
      </c>
      <c r="L737" s="37" t="str">
        <f>IF(ISNUMBER(B737),DATE(YEAR(B737),MONTH(B737),1),"")</f>
        <v/>
      </c>
      <c r="M737" s="38">
        <f>IF(AND(ISNUMBER(B737),ISNUMBER(G737)),IF(AND(OR(NOT(ISNUMBER('看板'!$C$4)),B737&gt;='看板'!$C$4),OR(NOT(ISNUMBER('看板'!$E$4)),B737&lt;='看板'!$E$4),OR('看板'!$C$5="",C737='看板'!$C$5),OR('看板'!$E$5="",D737='看板'!$E$5)),1,0),0)</f>
        <v>0</v>
      </c>
      <c r="N737" s="38" t="str">
        <f>IF(M737=1,COUNTIF(M$5:M737,1),"")</f>
        <v/>
      </c>
      <c r="O737" s="39" t="str">
        <f>IF(M737=1,SUMIF(M$5:M737,1,G$5:G737),"")</f>
        <v/>
      </c>
      <c r="P737" s="39" t="str">
        <f>IF(M737=1,MAX(0,MAX(O$5:O737)),"")</f>
        <v/>
      </c>
      <c r="Q737" s="40" t="str">
        <f>IF(M737=1,P737-O737,"")</f>
        <v/>
      </c>
      <c r="R737" s="38">
        <f>IF(M737=1,IF(G737&gt;0,R736+1,0),R736)</f>
        <v>0</v>
      </c>
      <c r="S737" s="38">
        <f>IF(M737=1,IF(G737&lt;0,S736+1,0),S736)</f>
        <v>0</v>
      </c>
      <c r="T737" s="36" t="str">
        <f>IF(M737&lt;&gt;1,"",IF(R736&gt;=3,"前面连赢 3 笔以上","前面连赢 "&amp;R736&amp;" 笔"))</f>
        <v/>
      </c>
      <c r="U737" s="40" t="str">
        <f>IF(AND(M737=1,ISNUMBER(H737)),H737-G737,"")</f>
        <v/>
      </c>
      <c r="V737" s="41" t="e">
        <f>IF(M737=1,O737,NA())</f>
        <v>#N/A</v>
      </c>
      <c r="W737" s="41" t="e">
        <f>IF(M737=1,-Q737,NA())</f>
        <v>#N/A</v>
      </c>
    </row>
    <row r="738">
      <c r="A738" s="17" t="n"/>
      <c r="B738" s="23" t="n"/>
      <c r="C738" s="25" t="n"/>
      <c r="D738" s="25" t="n"/>
      <c r="E738" s="25" t="n"/>
      <c r="F738" s="25" t="n"/>
      <c r="G738" s="35" t="n"/>
      <c r="H738" s="35" t="n"/>
      <c r="I738" s="25" t="n"/>
      <c r="J738" s="25" t="n"/>
      <c r="K738" s="36" t="str">
        <f>IF(ISNUMBER(B738),"周"&amp;CHOOSE(WEEKDAY(B738,2),"一","二","三","四","五","六","日"),"")</f>
        <v/>
      </c>
      <c r="L738" s="37" t="str">
        <f>IF(ISNUMBER(B738),DATE(YEAR(B738),MONTH(B738),1),"")</f>
        <v/>
      </c>
      <c r="M738" s="38">
        <f>IF(AND(ISNUMBER(B738),ISNUMBER(G738)),IF(AND(OR(NOT(ISNUMBER('看板'!$C$4)),B738&gt;='看板'!$C$4),OR(NOT(ISNUMBER('看板'!$E$4)),B738&lt;='看板'!$E$4),OR('看板'!$C$5="",C738='看板'!$C$5),OR('看板'!$E$5="",D738='看板'!$E$5)),1,0),0)</f>
        <v>0</v>
      </c>
      <c r="N738" s="38" t="str">
        <f>IF(M738=1,COUNTIF(M$5:M738,1),"")</f>
        <v/>
      </c>
      <c r="O738" s="39" t="str">
        <f>IF(M738=1,SUMIF(M$5:M738,1,G$5:G738),"")</f>
        <v/>
      </c>
      <c r="P738" s="39" t="str">
        <f>IF(M738=1,MAX(0,MAX(O$5:O738)),"")</f>
        <v/>
      </c>
      <c r="Q738" s="40" t="str">
        <f>IF(M738=1,P738-O738,"")</f>
        <v/>
      </c>
      <c r="R738" s="38">
        <f>IF(M738=1,IF(G738&gt;0,R737+1,0),R737)</f>
        <v>0</v>
      </c>
      <c r="S738" s="38">
        <f>IF(M738=1,IF(G738&lt;0,S737+1,0),S737)</f>
        <v>0</v>
      </c>
      <c r="T738" s="36" t="str">
        <f>IF(M738&lt;&gt;1,"",IF(R737&gt;=3,"前面连赢 3 笔以上","前面连赢 "&amp;R737&amp;" 笔"))</f>
        <v/>
      </c>
      <c r="U738" s="40" t="str">
        <f>IF(AND(M738=1,ISNUMBER(H738)),H738-G738,"")</f>
        <v/>
      </c>
      <c r="V738" s="41" t="e">
        <f>IF(M738=1,O738,NA())</f>
        <v>#N/A</v>
      </c>
      <c r="W738" s="41" t="e">
        <f>IF(M738=1,-Q738,NA())</f>
        <v>#N/A</v>
      </c>
    </row>
    <row r="739">
      <c r="A739" s="17" t="n"/>
      <c r="B739" s="23" t="n"/>
      <c r="C739" s="25" t="n"/>
      <c r="D739" s="25" t="n"/>
      <c r="E739" s="25" t="n"/>
      <c r="F739" s="25" t="n"/>
      <c r="G739" s="35" t="n"/>
      <c r="H739" s="35" t="n"/>
      <c r="I739" s="25" t="n"/>
      <c r="J739" s="25" t="n"/>
      <c r="K739" s="36" t="str">
        <f>IF(ISNUMBER(B739),"周"&amp;CHOOSE(WEEKDAY(B739,2),"一","二","三","四","五","六","日"),"")</f>
        <v/>
      </c>
      <c r="L739" s="37" t="str">
        <f>IF(ISNUMBER(B739),DATE(YEAR(B739),MONTH(B739),1),"")</f>
        <v/>
      </c>
      <c r="M739" s="38">
        <f>IF(AND(ISNUMBER(B739),ISNUMBER(G739)),IF(AND(OR(NOT(ISNUMBER('看板'!$C$4)),B739&gt;='看板'!$C$4),OR(NOT(ISNUMBER('看板'!$E$4)),B739&lt;='看板'!$E$4),OR('看板'!$C$5="",C739='看板'!$C$5),OR('看板'!$E$5="",D739='看板'!$E$5)),1,0),0)</f>
        <v>0</v>
      </c>
      <c r="N739" s="38" t="str">
        <f>IF(M739=1,COUNTIF(M$5:M739,1),"")</f>
        <v/>
      </c>
      <c r="O739" s="39" t="str">
        <f>IF(M739=1,SUMIF(M$5:M739,1,G$5:G739),"")</f>
        <v/>
      </c>
      <c r="P739" s="39" t="str">
        <f>IF(M739=1,MAX(0,MAX(O$5:O739)),"")</f>
        <v/>
      </c>
      <c r="Q739" s="40" t="str">
        <f>IF(M739=1,P739-O739,"")</f>
        <v/>
      </c>
      <c r="R739" s="38">
        <f>IF(M739=1,IF(G739&gt;0,R738+1,0),R738)</f>
        <v>0</v>
      </c>
      <c r="S739" s="38">
        <f>IF(M739=1,IF(G739&lt;0,S738+1,0),S738)</f>
        <v>0</v>
      </c>
      <c r="T739" s="36" t="str">
        <f>IF(M739&lt;&gt;1,"",IF(R738&gt;=3,"前面连赢 3 笔以上","前面连赢 "&amp;R738&amp;" 笔"))</f>
        <v/>
      </c>
      <c r="U739" s="40" t="str">
        <f>IF(AND(M739=1,ISNUMBER(H739)),H739-G739,"")</f>
        <v/>
      </c>
      <c r="V739" s="41" t="e">
        <f>IF(M739=1,O739,NA())</f>
        <v>#N/A</v>
      </c>
      <c r="W739" s="41" t="e">
        <f>IF(M739=1,-Q739,NA())</f>
        <v>#N/A</v>
      </c>
    </row>
    <row r="740">
      <c r="A740" s="17" t="n"/>
      <c r="B740" s="23" t="n"/>
      <c r="C740" s="25" t="n"/>
      <c r="D740" s="25" t="n"/>
      <c r="E740" s="25" t="n"/>
      <c r="F740" s="25" t="n"/>
      <c r="G740" s="35" t="n"/>
      <c r="H740" s="35" t="n"/>
      <c r="I740" s="25" t="n"/>
      <c r="J740" s="25" t="n"/>
      <c r="K740" s="36" t="str">
        <f>IF(ISNUMBER(B740),"周"&amp;CHOOSE(WEEKDAY(B740,2),"一","二","三","四","五","六","日"),"")</f>
        <v/>
      </c>
      <c r="L740" s="37" t="str">
        <f>IF(ISNUMBER(B740),DATE(YEAR(B740),MONTH(B740),1),"")</f>
        <v/>
      </c>
      <c r="M740" s="38">
        <f>IF(AND(ISNUMBER(B740),ISNUMBER(G740)),IF(AND(OR(NOT(ISNUMBER('看板'!$C$4)),B740&gt;='看板'!$C$4),OR(NOT(ISNUMBER('看板'!$E$4)),B740&lt;='看板'!$E$4),OR('看板'!$C$5="",C740='看板'!$C$5),OR('看板'!$E$5="",D740='看板'!$E$5)),1,0),0)</f>
        <v>0</v>
      </c>
      <c r="N740" s="38" t="str">
        <f>IF(M740=1,COUNTIF(M$5:M740,1),"")</f>
        <v/>
      </c>
      <c r="O740" s="39" t="str">
        <f>IF(M740=1,SUMIF(M$5:M740,1,G$5:G740),"")</f>
        <v/>
      </c>
      <c r="P740" s="39" t="str">
        <f>IF(M740=1,MAX(0,MAX(O$5:O740)),"")</f>
        <v/>
      </c>
      <c r="Q740" s="40" t="str">
        <f>IF(M740=1,P740-O740,"")</f>
        <v/>
      </c>
      <c r="R740" s="38">
        <f>IF(M740=1,IF(G740&gt;0,R739+1,0),R739)</f>
        <v>0</v>
      </c>
      <c r="S740" s="38">
        <f>IF(M740=1,IF(G740&lt;0,S739+1,0),S739)</f>
        <v>0</v>
      </c>
      <c r="T740" s="36" t="str">
        <f>IF(M740&lt;&gt;1,"",IF(R739&gt;=3,"前面连赢 3 笔以上","前面连赢 "&amp;R739&amp;" 笔"))</f>
        <v/>
      </c>
      <c r="U740" s="40" t="str">
        <f>IF(AND(M740=1,ISNUMBER(H740)),H740-G740,"")</f>
        <v/>
      </c>
      <c r="V740" s="41" t="e">
        <f>IF(M740=1,O740,NA())</f>
        <v>#N/A</v>
      </c>
      <c r="W740" s="41" t="e">
        <f>IF(M740=1,-Q740,NA())</f>
        <v>#N/A</v>
      </c>
    </row>
    <row r="741">
      <c r="A741" s="17" t="n"/>
      <c r="B741" s="23" t="n"/>
      <c r="C741" s="25" t="n"/>
      <c r="D741" s="25" t="n"/>
      <c r="E741" s="25" t="n"/>
      <c r="F741" s="25" t="n"/>
      <c r="G741" s="35" t="n"/>
      <c r="H741" s="35" t="n"/>
      <c r="I741" s="25" t="n"/>
      <c r="J741" s="25" t="n"/>
      <c r="K741" s="36" t="str">
        <f>IF(ISNUMBER(B741),"周"&amp;CHOOSE(WEEKDAY(B741,2),"一","二","三","四","五","六","日"),"")</f>
        <v/>
      </c>
      <c r="L741" s="37" t="str">
        <f>IF(ISNUMBER(B741),DATE(YEAR(B741),MONTH(B741),1),"")</f>
        <v/>
      </c>
      <c r="M741" s="38">
        <f>IF(AND(ISNUMBER(B741),ISNUMBER(G741)),IF(AND(OR(NOT(ISNUMBER('看板'!$C$4)),B741&gt;='看板'!$C$4),OR(NOT(ISNUMBER('看板'!$E$4)),B741&lt;='看板'!$E$4),OR('看板'!$C$5="",C741='看板'!$C$5),OR('看板'!$E$5="",D741='看板'!$E$5)),1,0),0)</f>
        <v>0</v>
      </c>
      <c r="N741" s="38" t="str">
        <f>IF(M741=1,COUNTIF(M$5:M741,1),"")</f>
        <v/>
      </c>
      <c r="O741" s="39" t="str">
        <f>IF(M741=1,SUMIF(M$5:M741,1,G$5:G741),"")</f>
        <v/>
      </c>
      <c r="P741" s="39" t="str">
        <f>IF(M741=1,MAX(0,MAX(O$5:O741)),"")</f>
        <v/>
      </c>
      <c r="Q741" s="40" t="str">
        <f>IF(M741=1,P741-O741,"")</f>
        <v/>
      </c>
      <c r="R741" s="38">
        <f>IF(M741=1,IF(G741&gt;0,R740+1,0),R740)</f>
        <v>0</v>
      </c>
      <c r="S741" s="38">
        <f>IF(M741=1,IF(G741&lt;0,S740+1,0),S740)</f>
        <v>0</v>
      </c>
      <c r="T741" s="36" t="str">
        <f>IF(M741&lt;&gt;1,"",IF(R740&gt;=3,"前面连赢 3 笔以上","前面连赢 "&amp;R740&amp;" 笔"))</f>
        <v/>
      </c>
      <c r="U741" s="40" t="str">
        <f>IF(AND(M741=1,ISNUMBER(H741)),H741-G741,"")</f>
        <v/>
      </c>
      <c r="V741" s="41" t="e">
        <f>IF(M741=1,O741,NA())</f>
        <v>#N/A</v>
      </c>
      <c r="W741" s="41" t="e">
        <f>IF(M741=1,-Q741,NA())</f>
        <v>#N/A</v>
      </c>
    </row>
    <row r="742">
      <c r="A742" s="17" t="n"/>
      <c r="B742" s="23" t="n"/>
      <c r="C742" s="25" t="n"/>
      <c r="D742" s="25" t="n"/>
      <c r="E742" s="25" t="n"/>
      <c r="F742" s="25" t="n"/>
      <c r="G742" s="35" t="n"/>
      <c r="H742" s="35" t="n"/>
      <c r="I742" s="25" t="n"/>
      <c r="J742" s="25" t="n"/>
      <c r="K742" s="36" t="str">
        <f>IF(ISNUMBER(B742),"周"&amp;CHOOSE(WEEKDAY(B742,2),"一","二","三","四","五","六","日"),"")</f>
        <v/>
      </c>
      <c r="L742" s="37" t="str">
        <f>IF(ISNUMBER(B742),DATE(YEAR(B742),MONTH(B742),1),"")</f>
        <v/>
      </c>
      <c r="M742" s="38">
        <f>IF(AND(ISNUMBER(B742),ISNUMBER(G742)),IF(AND(OR(NOT(ISNUMBER('看板'!$C$4)),B742&gt;='看板'!$C$4),OR(NOT(ISNUMBER('看板'!$E$4)),B742&lt;='看板'!$E$4),OR('看板'!$C$5="",C742='看板'!$C$5),OR('看板'!$E$5="",D742='看板'!$E$5)),1,0),0)</f>
        <v>0</v>
      </c>
      <c r="N742" s="38" t="str">
        <f>IF(M742=1,COUNTIF(M$5:M742,1),"")</f>
        <v/>
      </c>
      <c r="O742" s="39" t="str">
        <f>IF(M742=1,SUMIF(M$5:M742,1,G$5:G742),"")</f>
        <v/>
      </c>
      <c r="P742" s="39" t="str">
        <f>IF(M742=1,MAX(0,MAX(O$5:O742)),"")</f>
        <v/>
      </c>
      <c r="Q742" s="40" t="str">
        <f>IF(M742=1,P742-O742,"")</f>
        <v/>
      </c>
      <c r="R742" s="38">
        <f>IF(M742=1,IF(G742&gt;0,R741+1,0),R741)</f>
        <v>0</v>
      </c>
      <c r="S742" s="38">
        <f>IF(M742=1,IF(G742&lt;0,S741+1,0),S741)</f>
        <v>0</v>
      </c>
      <c r="T742" s="36" t="str">
        <f>IF(M742&lt;&gt;1,"",IF(R741&gt;=3,"前面连赢 3 笔以上","前面连赢 "&amp;R741&amp;" 笔"))</f>
        <v/>
      </c>
      <c r="U742" s="40" t="str">
        <f>IF(AND(M742=1,ISNUMBER(H742)),H742-G742,"")</f>
        <v/>
      </c>
      <c r="V742" s="41" t="e">
        <f>IF(M742=1,O742,NA())</f>
        <v>#N/A</v>
      </c>
      <c r="W742" s="41" t="e">
        <f>IF(M742=1,-Q742,NA())</f>
        <v>#N/A</v>
      </c>
    </row>
    <row r="743">
      <c r="A743" s="17" t="n"/>
      <c r="B743" s="23" t="n"/>
      <c r="C743" s="25" t="n"/>
      <c r="D743" s="25" t="n"/>
      <c r="E743" s="25" t="n"/>
      <c r="F743" s="25" t="n"/>
      <c r="G743" s="35" t="n"/>
      <c r="H743" s="35" t="n"/>
      <c r="I743" s="25" t="n"/>
      <c r="J743" s="25" t="n"/>
      <c r="K743" s="36" t="str">
        <f>IF(ISNUMBER(B743),"周"&amp;CHOOSE(WEEKDAY(B743,2),"一","二","三","四","五","六","日"),"")</f>
        <v/>
      </c>
      <c r="L743" s="37" t="str">
        <f>IF(ISNUMBER(B743),DATE(YEAR(B743),MONTH(B743),1),"")</f>
        <v/>
      </c>
      <c r="M743" s="38">
        <f>IF(AND(ISNUMBER(B743),ISNUMBER(G743)),IF(AND(OR(NOT(ISNUMBER('看板'!$C$4)),B743&gt;='看板'!$C$4),OR(NOT(ISNUMBER('看板'!$E$4)),B743&lt;='看板'!$E$4),OR('看板'!$C$5="",C743='看板'!$C$5),OR('看板'!$E$5="",D743='看板'!$E$5)),1,0),0)</f>
        <v>0</v>
      </c>
      <c r="N743" s="38" t="str">
        <f>IF(M743=1,COUNTIF(M$5:M743,1),"")</f>
        <v/>
      </c>
      <c r="O743" s="39" t="str">
        <f>IF(M743=1,SUMIF(M$5:M743,1,G$5:G743),"")</f>
        <v/>
      </c>
      <c r="P743" s="39" t="str">
        <f>IF(M743=1,MAX(0,MAX(O$5:O743)),"")</f>
        <v/>
      </c>
      <c r="Q743" s="40" t="str">
        <f>IF(M743=1,P743-O743,"")</f>
        <v/>
      </c>
      <c r="R743" s="38">
        <f>IF(M743=1,IF(G743&gt;0,R742+1,0),R742)</f>
        <v>0</v>
      </c>
      <c r="S743" s="38">
        <f>IF(M743=1,IF(G743&lt;0,S742+1,0),S742)</f>
        <v>0</v>
      </c>
      <c r="T743" s="36" t="str">
        <f>IF(M743&lt;&gt;1,"",IF(R742&gt;=3,"前面连赢 3 笔以上","前面连赢 "&amp;R742&amp;" 笔"))</f>
        <v/>
      </c>
      <c r="U743" s="40" t="str">
        <f>IF(AND(M743=1,ISNUMBER(H743)),H743-G743,"")</f>
        <v/>
      </c>
      <c r="V743" s="41" t="e">
        <f>IF(M743=1,O743,NA())</f>
        <v>#N/A</v>
      </c>
      <c r="W743" s="41" t="e">
        <f>IF(M743=1,-Q743,NA())</f>
        <v>#N/A</v>
      </c>
    </row>
    <row r="744">
      <c r="A744" s="17" t="n"/>
      <c r="B744" s="23" t="n"/>
      <c r="C744" s="25" t="n"/>
      <c r="D744" s="25" t="n"/>
      <c r="E744" s="25" t="n"/>
      <c r="F744" s="25" t="n"/>
      <c r="G744" s="35" t="n"/>
      <c r="H744" s="35" t="n"/>
      <c r="I744" s="25" t="n"/>
      <c r="J744" s="25" t="n"/>
      <c r="K744" s="36" t="str">
        <f>IF(ISNUMBER(B744),"周"&amp;CHOOSE(WEEKDAY(B744,2),"一","二","三","四","五","六","日"),"")</f>
        <v/>
      </c>
      <c r="L744" s="37" t="str">
        <f>IF(ISNUMBER(B744),DATE(YEAR(B744),MONTH(B744),1),"")</f>
        <v/>
      </c>
      <c r="M744" s="38">
        <f>IF(AND(ISNUMBER(B744),ISNUMBER(G744)),IF(AND(OR(NOT(ISNUMBER('看板'!$C$4)),B744&gt;='看板'!$C$4),OR(NOT(ISNUMBER('看板'!$E$4)),B744&lt;='看板'!$E$4),OR('看板'!$C$5="",C744='看板'!$C$5),OR('看板'!$E$5="",D744='看板'!$E$5)),1,0),0)</f>
        <v>0</v>
      </c>
      <c r="N744" s="38" t="str">
        <f>IF(M744=1,COUNTIF(M$5:M744,1),"")</f>
        <v/>
      </c>
      <c r="O744" s="39" t="str">
        <f>IF(M744=1,SUMIF(M$5:M744,1,G$5:G744),"")</f>
        <v/>
      </c>
      <c r="P744" s="39" t="str">
        <f>IF(M744=1,MAX(0,MAX(O$5:O744)),"")</f>
        <v/>
      </c>
      <c r="Q744" s="40" t="str">
        <f>IF(M744=1,P744-O744,"")</f>
        <v/>
      </c>
      <c r="R744" s="38">
        <f>IF(M744=1,IF(G744&gt;0,R743+1,0),R743)</f>
        <v>0</v>
      </c>
      <c r="S744" s="38">
        <f>IF(M744=1,IF(G744&lt;0,S743+1,0),S743)</f>
        <v>0</v>
      </c>
      <c r="T744" s="36" t="str">
        <f>IF(M744&lt;&gt;1,"",IF(R743&gt;=3,"前面连赢 3 笔以上","前面连赢 "&amp;R743&amp;" 笔"))</f>
        <v/>
      </c>
      <c r="U744" s="40" t="str">
        <f>IF(AND(M744=1,ISNUMBER(H744)),H744-G744,"")</f>
        <v/>
      </c>
      <c r="V744" s="41" t="e">
        <f>IF(M744=1,O744,NA())</f>
        <v>#N/A</v>
      </c>
      <c r="W744" s="41" t="e">
        <f>IF(M744=1,-Q744,NA())</f>
        <v>#N/A</v>
      </c>
    </row>
    <row r="745">
      <c r="A745" s="17" t="n"/>
      <c r="B745" s="23" t="n"/>
      <c r="C745" s="25" t="n"/>
      <c r="D745" s="25" t="n"/>
      <c r="E745" s="25" t="n"/>
      <c r="F745" s="25" t="n"/>
      <c r="G745" s="35" t="n"/>
      <c r="H745" s="35" t="n"/>
      <c r="I745" s="25" t="n"/>
      <c r="J745" s="25" t="n"/>
      <c r="K745" s="36" t="str">
        <f>IF(ISNUMBER(B745),"周"&amp;CHOOSE(WEEKDAY(B745,2),"一","二","三","四","五","六","日"),"")</f>
        <v/>
      </c>
      <c r="L745" s="37" t="str">
        <f>IF(ISNUMBER(B745),DATE(YEAR(B745),MONTH(B745),1),"")</f>
        <v/>
      </c>
      <c r="M745" s="38">
        <f>IF(AND(ISNUMBER(B745),ISNUMBER(G745)),IF(AND(OR(NOT(ISNUMBER('看板'!$C$4)),B745&gt;='看板'!$C$4),OR(NOT(ISNUMBER('看板'!$E$4)),B745&lt;='看板'!$E$4),OR('看板'!$C$5="",C745='看板'!$C$5),OR('看板'!$E$5="",D745='看板'!$E$5)),1,0),0)</f>
        <v>0</v>
      </c>
      <c r="N745" s="38" t="str">
        <f>IF(M745=1,COUNTIF(M$5:M745,1),"")</f>
        <v/>
      </c>
      <c r="O745" s="39" t="str">
        <f>IF(M745=1,SUMIF(M$5:M745,1,G$5:G745),"")</f>
        <v/>
      </c>
      <c r="P745" s="39" t="str">
        <f>IF(M745=1,MAX(0,MAX(O$5:O745)),"")</f>
        <v/>
      </c>
      <c r="Q745" s="40" t="str">
        <f>IF(M745=1,P745-O745,"")</f>
        <v/>
      </c>
      <c r="R745" s="38">
        <f>IF(M745=1,IF(G745&gt;0,R744+1,0),R744)</f>
        <v>0</v>
      </c>
      <c r="S745" s="38">
        <f>IF(M745=1,IF(G745&lt;0,S744+1,0),S744)</f>
        <v>0</v>
      </c>
      <c r="T745" s="36" t="str">
        <f>IF(M745&lt;&gt;1,"",IF(R744&gt;=3,"前面连赢 3 笔以上","前面连赢 "&amp;R744&amp;" 笔"))</f>
        <v/>
      </c>
      <c r="U745" s="40" t="str">
        <f>IF(AND(M745=1,ISNUMBER(H745)),H745-G745,"")</f>
        <v/>
      </c>
      <c r="V745" s="41" t="e">
        <f>IF(M745=1,O745,NA())</f>
        <v>#N/A</v>
      </c>
      <c r="W745" s="41" t="e">
        <f>IF(M745=1,-Q745,NA())</f>
        <v>#N/A</v>
      </c>
    </row>
    <row r="746">
      <c r="A746" s="17" t="n"/>
      <c r="B746" s="23" t="n"/>
      <c r="C746" s="25" t="n"/>
      <c r="D746" s="25" t="n"/>
      <c r="E746" s="25" t="n"/>
      <c r="F746" s="25" t="n"/>
      <c r="G746" s="35" t="n"/>
      <c r="H746" s="35" t="n"/>
      <c r="I746" s="25" t="n"/>
      <c r="J746" s="25" t="n"/>
      <c r="K746" s="36" t="str">
        <f>IF(ISNUMBER(B746),"周"&amp;CHOOSE(WEEKDAY(B746,2),"一","二","三","四","五","六","日"),"")</f>
        <v/>
      </c>
      <c r="L746" s="37" t="str">
        <f>IF(ISNUMBER(B746),DATE(YEAR(B746),MONTH(B746),1),"")</f>
        <v/>
      </c>
      <c r="M746" s="38">
        <f>IF(AND(ISNUMBER(B746),ISNUMBER(G746)),IF(AND(OR(NOT(ISNUMBER('看板'!$C$4)),B746&gt;='看板'!$C$4),OR(NOT(ISNUMBER('看板'!$E$4)),B746&lt;='看板'!$E$4),OR('看板'!$C$5="",C746='看板'!$C$5),OR('看板'!$E$5="",D746='看板'!$E$5)),1,0),0)</f>
        <v>0</v>
      </c>
      <c r="N746" s="38" t="str">
        <f>IF(M746=1,COUNTIF(M$5:M746,1),"")</f>
        <v/>
      </c>
      <c r="O746" s="39" t="str">
        <f>IF(M746=1,SUMIF(M$5:M746,1,G$5:G746),"")</f>
        <v/>
      </c>
      <c r="P746" s="39" t="str">
        <f>IF(M746=1,MAX(0,MAX(O$5:O746)),"")</f>
        <v/>
      </c>
      <c r="Q746" s="40" t="str">
        <f>IF(M746=1,P746-O746,"")</f>
        <v/>
      </c>
      <c r="R746" s="38">
        <f>IF(M746=1,IF(G746&gt;0,R745+1,0),R745)</f>
        <v>0</v>
      </c>
      <c r="S746" s="38">
        <f>IF(M746=1,IF(G746&lt;0,S745+1,0),S745)</f>
        <v>0</v>
      </c>
      <c r="T746" s="36" t="str">
        <f>IF(M746&lt;&gt;1,"",IF(R745&gt;=3,"前面连赢 3 笔以上","前面连赢 "&amp;R745&amp;" 笔"))</f>
        <v/>
      </c>
      <c r="U746" s="40" t="str">
        <f>IF(AND(M746=1,ISNUMBER(H746)),H746-G746,"")</f>
        <v/>
      </c>
      <c r="V746" s="41" t="e">
        <f>IF(M746=1,O746,NA())</f>
        <v>#N/A</v>
      </c>
      <c r="W746" s="41" t="e">
        <f>IF(M746=1,-Q746,NA())</f>
        <v>#N/A</v>
      </c>
    </row>
    <row r="747">
      <c r="A747" s="17" t="n"/>
      <c r="B747" s="23" t="n"/>
      <c r="C747" s="25" t="n"/>
      <c r="D747" s="25" t="n"/>
      <c r="E747" s="25" t="n"/>
      <c r="F747" s="25" t="n"/>
      <c r="G747" s="35" t="n"/>
      <c r="H747" s="35" t="n"/>
      <c r="I747" s="25" t="n"/>
      <c r="J747" s="25" t="n"/>
      <c r="K747" s="36" t="str">
        <f>IF(ISNUMBER(B747),"周"&amp;CHOOSE(WEEKDAY(B747,2),"一","二","三","四","五","六","日"),"")</f>
        <v/>
      </c>
      <c r="L747" s="37" t="str">
        <f>IF(ISNUMBER(B747),DATE(YEAR(B747),MONTH(B747),1),"")</f>
        <v/>
      </c>
      <c r="M747" s="38">
        <f>IF(AND(ISNUMBER(B747),ISNUMBER(G747)),IF(AND(OR(NOT(ISNUMBER('看板'!$C$4)),B747&gt;='看板'!$C$4),OR(NOT(ISNUMBER('看板'!$E$4)),B747&lt;='看板'!$E$4),OR('看板'!$C$5="",C747='看板'!$C$5),OR('看板'!$E$5="",D747='看板'!$E$5)),1,0),0)</f>
        <v>0</v>
      </c>
      <c r="N747" s="38" t="str">
        <f>IF(M747=1,COUNTIF(M$5:M747,1),"")</f>
        <v/>
      </c>
      <c r="O747" s="39" t="str">
        <f>IF(M747=1,SUMIF(M$5:M747,1,G$5:G747),"")</f>
        <v/>
      </c>
      <c r="P747" s="39" t="str">
        <f>IF(M747=1,MAX(0,MAX(O$5:O747)),"")</f>
        <v/>
      </c>
      <c r="Q747" s="40" t="str">
        <f>IF(M747=1,P747-O747,"")</f>
        <v/>
      </c>
      <c r="R747" s="38">
        <f>IF(M747=1,IF(G747&gt;0,R746+1,0),R746)</f>
        <v>0</v>
      </c>
      <c r="S747" s="38">
        <f>IF(M747=1,IF(G747&lt;0,S746+1,0),S746)</f>
        <v>0</v>
      </c>
      <c r="T747" s="36" t="str">
        <f>IF(M747&lt;&gt;1,"",IF(R746&gt;=3,"前面连赢 3 笔以上","前面连赢 "&amp;R746&amp;" 笔"))</f>
        <v/>
      </c>
      <c r="U747" s="40" t="str">
        <f>IF(AND(M747=1,ISNUMBER(H747)),H747-G747,"")</f>
        <v/>
      </c>
      <c r="V747" s="41" t="e">
        <f>IF(M747=1,O747,NA())</f>
        <v>#N/A</v>
      </c>
      <c r="W747" s="41" t="e">
        <f>IF(M747=1,-Q747,NA())</f>
        <v>#N/A</v>
      </c>
    </row>
    <row r="748">
      <c r="A748" s="17" t="n"/>
      <c r="B748" s="23" t="n"/>
      <c r="C748" s="25" t="n"/>
      <c r="D748" s="25" t="n"/>
      <c r="E748" s="25" t="n"/>
      <c r="F748" s="25" t="n"/>
      <c r="G748" s="35" t="n"/>
      <c r="H748" s="35" t="n"/>
      <c r="I748" s="25" t="n"/>
      <c r="J748" s="25" t="n"/>
      <c r="K748" s="36" t="str">
        <f>IF(ISNUMBER(B748),"周"&amp;CHOOSE(WEEKDAY(B748,2),"一","二","三","四","五","六","日"),"")</f>
        <v/>
      </c>
      <c r="L748" s="37" t="str">
        <f>IF(ISNUMBER(B748),DATE(YEAR(B748),MONTH(B748),1),"")</f>
        <v/>
      </c>
      <c r="M748" s="38">
        <f>IF(AND(ISNUMBER(B748),ISNUMBER(G748)),IF(AND(OR(NOT(ISNUMBER('看板'!$C$4)),B748&gt;='看板'!$C$4),OR(NOT(ISNUMBER('看板'!$E$4)),B748&lt;='看板'!$E$4),OR('看板'!$C$5="",C748='看板'!$C$5),OR('看板'!$E$5="",D748='看板'!$E$5)),1,0),0)</f>
        <v>0</v>
      </c>
      <c r="N748" s="38" t="str">
        <f>IF(M748=1,COUNTIF(M$5:M748,1),"")</f>
        <v/>
      </c>
      <c r="O748" s="39" t="str">
        <f>IF(M748=1,SUMIF(M$5:M748,1,G$5:G748),"")</f>
        <v/>
      </c>
      <c r="P748" s="39" t="str">
        <f>IF(M748=1,MAX(0,MAX(O$5:O748)),"")</f>
        <v/>
      </c>
      <c r="Q748" s="40" t="str">
        <f>IF(M748=1,P748-O748,"")</f>
        <v/>
      </c>
      <c r="R748" s="38">
        <f>IF(M748=1,IF(G748&gt;0,R747+1,0),R747)</f>
        <v>0</v>
      </c>
      <c r="S748" s="38">
        <f>IF(M748=1,IF(G748&lt;0,S747+1,0),S747)</f>
        <v>0</v>
      </c>
      <c r="T748" s="36" t="str">
        <f>IF(M748&lt;&gt;1,"",IF(R747&gt;=3,"前面连赢 3 笔以上","前面连赢 "&amp;R747&amp;" 笔"))</f>
        <v/>
      </c>
      <c r="U748" s="40" t="str">
        <f>IF(AND(M748=1,ISNUMBER(H748)),H748-G748,"")</f>
        <v/>
      </c>
      <c r="V748" s="41" t="e">
        <f>IF(M748=1,O748,NA())</f>
        <v>#N/A</v>
      </c>
      <c r="W748" s="41" t="e">
        <f>IF(M748=1,-Q748,NA())</f>
        <v>#N/A</v>
      </c>
    </row>
    <row r="749">
      <c r="A749" s="17" t="n"/>
      <c r="B749" s="23" t="n"/>
      <c r="C749" s="25" t="n"/>
      <c r="D749" s="25" t="n"/>
      <c r="E749" s="25" t="n"/>
      <c r="F749" s="25" t="n"/>
      <c r="G749" s="35" t="n"/>
      <c r="H749" s="35" t="n"/>
      <c r="I749" s="25" t="n"/>
      <c r="J749" s="25" t="n"/>
      <c r="K749" s="36" t="str">
        <f>IF(ISNUMBER(B749),"周"&amp;CHOOSE(WEEKDAY(B749,2),"一","二","三","四","五","六","日"),"")</f>
        <v/>
      </c>
      <c r="L749" s="37" t="str">
        <f>IF(ISNUMBER(B749),DATE(YEAR(B749),MONTH(B749),1),"")</f>
        <v/>
      </c>
      <c r="M749" s="38">
        <f>IF(AND(ISNUMBER(B749),ISNUMBER(G749)),IF(AND(OR(NOT(ISNUMBER('看板'!$C$4)),B749&gt;='看板'!$C$4),OR(NOT(ISNUMBER('看板'!$E$4)),B749&lt;='看板'!$E$4),OR('看板'!$C$5="",C749='看板'!$C$5),OR('看板'!$E$5="",D749='看板'!$E$5)),1,0),0)</f>
        <v>0</v>
      </c>
      <c r="N749" s="38" t="str">
        <f>IF(M749=1,COUNTIF(M$5:M749,1),"")</f>
        <v/>
      </c>
      <c r="O749" s="39" t="str">
        <f>IF(M749=1,SUMIF(M$5:M749,1,G$5:G749),"")</f>
        <v/>
      </c>
      <c r="P749" s="39" t="str">
        <f>IF(M749=1,MAX(0,MAX(O$5:O749)),"")</f>
        <v/>
      </c>
      <c r="Q749" s="40" t="str">
        <f>IF(M749=1,P749-O749,"")</f>
        <v/>
      </c>
      <c r="R749" s="38">
        <f>IF(M749=1,IF(G749&gt;0,R748+1,0),R748)</f>
        <v>0</v>
      </c>
      <c r="S749" s="38">
        <f>IF(M749=1,IF(G749&lt;0,S748+1,0),S748)</f>
        <v>0</v>
      </c>
      <c r="T749" s="36" t="str">
        <f>IF(M749&lt;&gt;1,"",IF(R748&gt;=3,"前面连赢 3 笔以上","前面连赢 "&amp;R748&amp;" 笔"))</f>
        <v/>
      </c>
      <c r="U749" s="40" t="str">
        <f>IF(AND(M749=1,ISNUMBER(H749)),H749-G749,"")</f>
        <v/>
      </c>
      <c r="V749" s="41" t="e">
        <f>IF(M749=1,O749,NA())</f>
        <v>#N/A</v>
      </c>
      <c r="W749" s="41" t="e">
        <f>IF(M749=1,-Q749,NA())</f>
        <v>#N/A</v>
      </c>
    </row>
    <row r="750">
      <c r="A750" s="17" t="n"/>
      <c r="B750" s="23" t="n"/>
      <c r="C750" s="25" t="n"/>
      <c r="D750" s="25" t="n"/>
      <c r="E750" s="25" t="n"/>
      <c r="F750" s="25" t="n"/>
      <c r="G750" s="35" t="n"/>
      <c r="H750" s="35" t="n"/>
      <c r="I750" s="25" t="n"/>
      <c r="J750" s="25" t="n"/>
      <c r="K750" s="36" t="str">
        <f>IF(ISNUMBER(B750),"周"&amp;CHOOSE(WEEKDAY(B750,2),"一","二","三","四","五","六","日"),"")</f>
        <v/>
      </c>
      <c r="L750" s="37" t="str">
        <f>IF(ISNUMBER(B750),DATE(YEAR(B750),MONTH(B750),1),"")</f>
        <v/>
      </c>
      <c r="M750" s="38">
        <f>IF(AND(ISNUMBER(B750),ISNUMBER(G750)),IF(AND(OR(NOT(ISNUMBER('看板'!$C$4)),B750&gt;='看板'!$C$4),OR(NOT(ISNUMBER('看板'!$E$4)),B750&lt;='看板'!$E$4),OR('看板'!$C$5="",C750='看板'!$C$5),OR('看板'!$E$5="",D750='看板'!$E$5)),1,0),0)</f>
        <v>0</v>
      </c>
      <c r="N750" s="38" t="str">
        <f>IF(M750=1,COUNTIF(M$5:M750,1),"")</f>
        <v/>
      </c>
      <c r="O750" s="39" t="str">
        <f>IF(M750=1,SUMIF(M$5:M750,1,G$5:G750),"")</f>
        <v/>
      </c>
      <c r="P750" s="39" t="str">
        <f>IF(M750=1,MAX(0,MAX(O$5:O750)),"")</f>
        <v/>
      </c>
      <c r="Q750" s="40" t="str">
        <f>IF(M750=1,P750-O750,"")</f>
        <v/>
      </c>
      <c r="R750" s="38">
        <f>IF(M750=1,IF(G750&gt;0,R749+1,0),R749)</f>
        <v>0</v>
      </c>
      <c r="S750" s="38">
        <f>IF(M750=1,IF(G750&lt;0,S749+1,0),S749)</f>
        <v>0</v>
      </c>
      <c r="T750" s="36" t="str">
        <f>IF(M750&lt;&gt;1,"",IF(R749&gt;=3,"前面连赢 3 笔以上","前面连赢 "&amp;R749&amp;" 笔"))</f>
        <v/>
      </c>
      <c r="U750" s="40" t="str">
        <f>IF(AND(M750=1,ISNUMBER(H750)),H750-G750,"")</f>
        <v/>
      </c>
      <c r="V750" s="41" t="e">
        <f>IF(M750=1,O750,NA())</f>
        <v>#N/A</v>
      </c>
      <c r="W750" s="41" t="e">
        <f>IF(M750=1,-Q750,NA())</f>
        <v>#N/A</v>
      </c>
    </row>
    <row r="751">
      <c r="A751" s="17" t="n"/>
      <c r="B751" s="23" t="n"/>
      <c r="C751" s="25" t="n"/>
      <c r="D751" s="25" t="n"/>
      <c r="E751" s="25" t="n"/>
      <c r="F751" s="25" t="n"/>
      <c r="G751" s="35" t="n"/>
      <c r="H751" s="35" t="n"/>
      <c r="I751" s="25" t="n"/>
      <c r="J751" s="25" t="n"/>
      <c r="K751" s="36" t="str">
        <f>IF(ISNUMBER(B751),"周"&amp;CHOOSE(WEEKDAY(B751,2),"一","二","三","四","五","六","日"),"")</f>
        <v/>
      </c>
      <c r="L751" s="37" t="str">
        <f>IF(ISNUMBER(B751),DATE(YEAR(B751),MONTH(B751),1),"")</f>
        <v/>
      </c>
      <c r="M751" s="38">
        <f>IF(AND(ISNUMBER(B751),ISNUMBER(G751)),IF(AND(OR(NOT(ISNUMBER('看板'!$C$4)),B751&gt;='看板'!$C$4),OR(NOT(ISNUMBER('看板'!$E$4)),B751&lt;='看板'!$E$4),OR('看板'!$C$5="",C751='看板'!$C$5),OR('看板'!$E$5="",D751='看板'!$E$5)),1,0),0)</f>
        <v>0</v>
      </c>
      <c r="N751" s="38" t="str">
        <f>IF(M751=1,COUNTIF(M$5:M751,1),"")</f>
        <v/>
      </c>
      <c r="O751" s="39" t="str">
        <f>IF(M751=1,SUMIF(M$5:M751,1,G$5:G751),"")</f>
        <v/>
      </c>
      <c r="P751" s="39" t="str">
        <f>IF(M751=1,MAX(0,MAX(O$5:O751)),"")</f>
        <v/>
      </c>
      <c r="Q751" s="40" t="str">
        <f>IF(M751=1,P751-O751,"")</f>
        <v/>
      </c>
      <c r="R751" s="38">
        <f>IF(M751=1,IF(G751&gt;0,R750+1,0),R750)</f>
        <v>0</v>
      </c>
      <c r="S751" s="38">
        <f>IF(M751=1,IF(G751&lt;0,S750+1,0),S750)</f>
        <v>0</v>
      </c>
      <c r="T751" s="36" t="str">
        <f>IF(M751&lt;&gt;1,"",IF(R750&gt;=3,"前面连赢 3 笔以上","前面连赢 "&amp;R750&amp;" 笔"))</f>
        <v/>
      </c>
      <c r="U751" s="40" t="str">
        <f>IF(AND(M751=1,ISNUMBER(H751)),H751-G751,"")</f>
        <v/>
      </c>
      <c r="V751" s="41" t="e">
        <f>IF(M751=1,O751,NA())</f>
        <v>#N/A</v>
      </c>
      <c r="W751" s="41" t="e">
        <f>IF(M751=1,-Q751,NA())</f>
        <v>#N/A</v>
      </c>
    </row>
    <row r="752">
      <c r="A752" s="17" t="n"/>
      <c r="B752" s="23" t="n"/>
      <c r="C752" s="25" t="n"/>
      <c r="D752" s="25" t="n"/>
      <c r="E752" s="25" t="n"/>
      <c r="F752" s="25" t="n"/>
      <c r="G752" s="35" t="n"/>
      <c r="H752" s="35" t="n"/>
      <c r="I752" s="25" t="n"/>
      <c r="J752" s="25" t="n"/>
      <c r="K752" s="36" t="str">
        <f>IF(ISNUMBER(B752),"周"&amp;CHOOSE(WEEKDAY(B752,2),"一","二","三","四","五","六","日"),"")</f>
        <v/>
      </c>
      <c r="L752" s="37" t="str">
        <f>IF(ISNUMBER(B752),DATE(YEAR(B752),MONTH(B752),1),"")</f>
        <v/>
      </c>
      <c r="M752" s="38">
        <f>IF(AND(ISNUMBER(B752),ISNUMBER(G752)),IF(AND(OR(NOT(ISNUMBER('看板'!$C$4)),B752&gt;='看板'!$C$4),OR(NOT(ISNUMBER('看板'!$E$4)),B752&lt;='看板'!$E$4),OR('看板'!$C$5="",C752='看板'!$C$5),OR('看板'!$E$5="",D752='看板'!$E$5)),1,0),0)</f>
        <v>0</v>
      </c>
      <c r="N752" s="38" t="str">
        <f>IF(M752=1,COUNTIF(M$5:M752,1),"")</f>
        <v/>
      </c>
      <c r="O752" s="39" t="str">
        <f>IF(M752=1,SUMIF(M$5:M752,1,G$5:G752),"")</f>
        <v/>
      </c>
      <c r="P752" s="39" t="str">
        <f>IF(M752=1,MAX(0,MAX(O$5:O752)),"")</f>
        <v/>
      </c>
      <c r="Q752" s="40" t="str">
        <f>IF(M752=1,P752-O752,"")</f>
        <v/>
      </c>
      <c r="R752" s="38">
        <f>IF(M752=1,IF(G752&gt;0,R751+1,0),R751)</f>
        <v>0</v>
      </c>
      <c r="S752" s="38">
        <f>IF(M752=1,IF(G752&lt;0,S751+1,0),S751)</f>
        <v>0</v>
      </c>
      <c r="T752" s="36" t="str">
        <f>IF(M752&lt;&gt;1,"",IF(R751&gt;=3,"前面连赢 3 笔以上","前面连赢 "&amp;R751&amp;" 笔"))</f>
        <v/>
      </c>
      <c r="U752" s="40" t="str">
        <f>IF(AND(M752=1,ISNUMBER(H752)),H752-G752,"")</f>
        <v/>
      </c>
      <c r="V752" s="41" t="e">
        <f>IF(M752=1,O752,NA())</f>
        <v>#N/A</v>
      </c>
      <c r="W752" s="41" t="e">
        <f>IF(M752=1,-Q752,NA())</f>
        <v>#N/A</v>
      </c>
    </row>
    <row r="753">
      <c r="A753" s="17" t="n"/>
      <c r="B753" s="23" t="n"/>
      <c r="C753" s="25" t="n"/>
      <c r="D753" s="25" t="n"/>
      <c r="E753" s="25" t="n"/>
      <c r="F753" s="25" t="n"/>
      <c r="G753" s="35" t="n"/>
      <c r="H753" s="35" t="n"/>
      <c r="I753" s="25" t="n"/>
      <c r="J753" s="25" t="n"/>
      <c r="K753" s="36" t="str">
        <f>IF(ISNUMBER(B753),"周"&amp;CHOOSE(WEEKDAY(B753,2),"一","二","三","四","五","六","日"),"")</f>
        <v/>
      </c>
      <c r="L753" s="37" t="str">
        <f>IF(ISNUMBER(B753),DATE(YEAR(B753),MONTH(B753),1),"")</f>
        <v/>
      </c>
      <c r="M753" s="38">
        <f>IF(AND(ISNUMBER(B753),ISNUMBER(G753)),IF(AND(OR(NOT(ISNUMBER('看板'!$C$4)),B753&gt;='看板'!$C$4),OR(NOT(ISNUMBER('看板'!$E$4)),B753&lt;='看板'!$E$4),OR('看板'!$C$5="",C753='看板'!$C$5),OR('看板'!$E$5="",D753='看板'!$E$5)),1,0),0)</f>
        <v>0</v>
      </c>
      <c r="N753" s="38" t="str">
        <f>IF(M753=1,COUNTIF(M$5:M753,1),"")</f>
        <v/>
      </c>
      <c r="O753" s="39" t="str">
        <f>IF(M753=1,SUMIF(M$5:M753,1,G$5:G753),"")</f>
        <v/>
      </c>
      <c r="P753" s="39" t="str">
        <f>IF(M753=1,MAX(0,MAX(O$5:O753)),"")</f>
        <v/>
      </c>
      <c r="Q753" s="40" t="str">
        <f>IF(M753=1,P753-O753,"")</f>
        <v/>
      </c>
      <c r="R753" s="38">
        <f>IF(M753=1,IF(G753&gt;0,R752+1,0),R752)</f>
        <v>0</v>
      </c>
      <c r="S753" s="38">
        <f>IF(M753=1,IF(G753&lt;0,S752+1,0),S752)</f>
        <v>0</v>
      </c>
      <c r="T753" s="36" t="str">
        <f>IF(M753&lt;&gt;1,"",IF(R752&gt;=3,"前面连赢 3 笔以上","前面连赢 "&amp;R752&amp;" 笔"))</f>
        <v/>
      </c>
      <c r="U753" s="40" t="str">
        <f>IF(AND(M753=1,ISNUMBER(H753)),H753-G753,"")</f>
        <v/>
      </c>
      <c r="V753" s="41" t="e">
        <f>IF(M753=1,O753,NA())</f>
        <v>#N/A</v>
      </c>
      <c r="W753" s="41" t="e">
        <f>IF(M753=1,-Q753,NA())</f>
        <v>#N/A</v>
      </c>
    </row>
    <row r="754">
      <c r="A754" s="17" t="n"/>
      <c r="B754" s="23" t="n"/>
      <c r="C754" s="25" t="n"/>
      <c r="D754" s="25" t="n"/>
      <c r="E754" s="25" t="n"/>
      <c r="F754" s="25" t="n"/>
      <c r="G754" s="35" t="n"/>
      <c r="H754" s="35" t="n"/>
      <c r="I754" s="25" t="n"/>
      <c r="J754" s="25" t="n"/>
      <c r="K754" s="36" t="str">
        <f>IF(ISNUMBER(B754),"周"&amp;CHOOSE(WEEKDAY(B754,2),"一","二","三","四","五","六","日"),"")</f>
        <v/>
      </c>
      <c r="L754" s="37" t="str">
        <f>IF(ISNUMBER(B754),DATE(YEAR(B754),MONTH(B754),1),"")</f>
        <v/>
      </c>
      <c r="M754" s="38">
        <f>IF(AND(ISNUMBER(B754),ISNUMBER(G754)),IF(AND(OR(NOT(ISNUMBER('看板'!$C$4)),B754&gt;='看板'!$C$4),OR(NOT(ISNUMBER('看板'!$E$4)),B754&lt;='看板'!$E$4),OR('看板'!$C$5="",C754='看板'!$C$5),OR('看板'!$E$5="",D754='看板'!$E$5)),1,0),0)</f>
        <v>0</v>
      </c>
      <c r="N754" s="38" t="str">
        <f>IF(M754=1,COUNTIF(M$5:M754,1),"")</f>
        <v/>
      </c>
      <c r="O754" s="39" t="str">
        <f>IF(M754=1,SUMIF(M$5:M754,1,G$5:G754),"")</f>
        <v/>
      </c>
      <c r="P754" s="39" t="str">
        <f>IF(M754=1,MAX(0,MAX(O$5:O754)),"")</f>
        <v/>
      </c>
      <c r="Q754" s="40" t="str">
        <f>IF(M754=1,P754-O754,"")</f>
        <v/>
      </c>
      <c r="R754" s="38">
        <f>IF(M754=1,IF(G754&gt;0,R753+1,0),R753)</f>
        <v>0</v>
      </c>
      <c r="S754" s="38">
        <f>IF(M754=1,IF(G754&lt;0,S753+1,0),S753)</f>
        <v>0</v>
      </c>
      <c r="T754" s="36" t="str">
        <f>IF(M754&lt;&gt;1,"",IF(R753&gt;=3,"前面连赢 3 笔以上","前面连赢 "&amp;R753&amp;" 笔"))</f>
        <v/>
      </c>
      <c r="U754" s="40" t="str">
        <f>IF(AND(M754=1,ISNUMBER(H754)),H754-G754,"")</f>
        <v/>
      </c>
      <c r="V754" s="41" t="e">
        <f>IF(M754=1,O754,NA())</f>
        <v>#N/A</v>
      </c>
      <c r="W754" s="41" t="e">
        <f>IF(M754=1,-Q754,NA())</f>
        <v>#N/A</v>
      </c>
    </row>
    <row r="755">
      <c r="A755" s="17" t="n"/>
      <c r="B755" s="23" t="n"/>
      <c r="C755" s="25" t="n"/>
      <c r="D755" s="25" t="n"/>
      <c r="E755" s="25" t="n"/>
      <c r="F755" s="25" t="n"/>
      <c r="G755" s="35" t="n"/>
      <c r="H755" s="35" t="n"/>
      <c r="I755" s="25" t="n"/>
      <c r="J755" s="25" t="n"/>
      <c r="K755" s="36" t="str">
        <f>IF(ISNUMBER(B755),"周"&amp;CHOOSE(WEEKDAY(B755,2),"一","二","三","四","五","六","日"),"")</f>
        <v/>
      </c>
      <c r="L755" s="37" t="str">
        <f>IF(ISNUMBER(B755),DATE(YEAR(B755),MONTH(B755),1),"")</f>
        <v/>
      </c>
      <c r="M755" s="38">
        <f>IF(AND(ISNUMBER(B755),ISNUMBER(G755)),IF(AND(OR(NOT(ISNUMBER('看板'!$C$4)),B755&gt;='看板'!$C$4),OR(NOT(ISNUMBER('看板'!$E$4)),B755&lt;='看板'!$E$4),OR('看板'!$C$5="",C755='看板'!$C$5),OR('看板'!$E$5="",D755='看板'!$E$5)),1,0),0)</f>
        <v>0</v>
      </c>
      <c r="N755" s="38" t="str">
        <f>IF(M755=1,COUNTIF(M$5:M755,1),"")</f>
        <v/>
      </c>
      <c r="O755" s="39" t="str">
        <f>IF(M755=1,SUMIF(M$5:M755,1,G$5:G755),"")</f>
        <v/>
      </c>
      <c r="P755" s="39" t="str">
        <f>IF(M755=1,MAX(0,MAX(O$5:O755)),"")</f>
        <v/>
      </c>
      <c r="Q755" s="40" t="str">
        <f>IF(M755=1,P755-O755,"")</f>
        <v/>
      </c>
      <c r="R755" s="38">
        <f>IF(M755=1,IF(G755&gt;0,R754+1,0),R754)</f>
        <v>0</v>
      </c>
      <c r="S755" s="38">
        <f>IF(M755=1,IF(G755&lt;0,S754+1,0),S754)</f>
        <v>0</v>
      </c>
      <c r="T755" s="36" t="str">
        <f>IF(M755&lt;&gt;1,"",IF(R754&gt;=3,"前面连赢 3 笔以上","前面连赢 "&amp;R754&amp;" 笔"))</f>
        <v/>
      </c>
      <c r="U755" s="40" t="str">
        <f>IF(AND(M755=1,ISNUMBER(H755)),H755-G755,"")</f>
        <v/>
      </c>
      <c r="V755" s="41" t="e">
        <f>IF(M755=1,O755,NA())</f>
        <v>#N/A</v>
      </c>
      <c r="W755" s="41" t="e">
        <f>IF(M755=1,-Q755,NA())</f>
        <v>#N/A</v>
      </c>
    </row>
    <row r="756">
      <c r="A756" s="17" t="n"/>
      <c r="B756" s="23" t="n"/>
      <c r="C756" s="25" t="n"/>
      <c r="D756" s="25" t="n"/>
      <c r="E756" s="25" t="n"/>
      <c r="F756" s="25" t="n"/>
      <c r="G756" s="35" t="n"/>
      <c r="H756" s="35" t="n"/>
      <c r="I756" s="25" t="n"/>
      <c r="J756" s="25" t="n"/>
      <c r="K756" s="36" t="str">
        <f>IF(ISNUMBER(B756),"周"&amp;CHOOSE(WEEKDAY(B756,2),"一","二","三","四","五","六","日"),"")</f>
        <v/>
      </c>
      <c r="L756" s="37" t="str">
        <f>IF(ISNUMBER(B756),DATE(YEAR(B756),MONTH(B756),1),"")</f>
        <v/>
      </c>
      <c r="M756" s="38">
        <f>IF(AND(ISNUMBER(B756),ISNUMBER(G756)),IF(AND(OR(NOT(ISNUMBER('看板'!$C$4)),B756&gt;='看板'!$C$4),OR(NOT(ISNUMBER('看板'!$E$4)),B756&lt;='看板'!$E$4),OR('看板'!$C$5="",C756='看板'!$C$5),OR('看板'!$E$5="",D756='看板'!$E$5)),1,0),0)</f>
        <v>0</v>
      </c>
      <c r="N756" s="38" t="str">
        <f>IF(M756=1,COUNTIF(M$5:M756,1),"")</f>
        <v/>
      </c>
      <c r="O756" s="39" t="str">
        <f>IF(M756=1,SUMIF(M$5:M756,1,G$5:G756),"")</f>
        <v/>
      </c>
      <c r="P756" s="39" t="str">
        <f>IF(M756=1,MAX(0,MAX(O$5:O756)),"")</f>
        <v/>
      </c>
      <c r="Q756" s="40" t="str">
        <f>IF(M756=1,P756-O756,"")</f>
        <v/>
      </c>
      <c r="R756" s="38">
        <f>IF(M756=1,IF(G756&gt;0,R755+1,0),R755)</f>
        <v>0</v>
      </c>
      <c r="S756" s="38">
        <f>IF(M756=1,IF(G756&lt;0,S755+1,0),S755)</f>
        <v>0</v>
      </c>
      <c r="T756" s="36" t="str">
        <f>IF(M756&lt;&gt;1,"",IF(R755&gt;=3,"前面连赢 3 笔以上","前面连赢 "&amp;R755&amp;" 笔"))</f>
        <v/>
      </c>
      <c r="U756" s="40" t="str">
        <f>IF(AND(M756=1,ISNUMBER(H756)),H756-G756,"")</f>
        <v/>
      </c>
      <c r="V756" s="41" t="e">
        <f>IF(M756=1,O756,NA())</f>
        <v>#N/A</v>
      </c>
      <c r="W756" s="41" t="e">
        <f>IF(M756=1,-Q756,NA())</f>
        <v>#N/A</v>
      </c>
    </row>
    <row r="757">
      <c r="A757" s="17" t="n"/>
      <c r="B757" s="23" t="n"/>
      <c r="C757" s="25" t="n"/>
      <c r="D757" s="25" t="n"/>
      <c r="E757" s="25" t="n"/>
      <c r="F757" s="25" t="n"/>
      <c r="G757" s="35" t="n"/>
      <c r="H757" s="35" t="n"/>
      <c r="I757" s="25" t="n"/>
      <c r="J757" s="25" t="n"/>
      <c r="K757" s="36" t="str">
        <f>IF(ISNUMBER(B757),"周"&amp;CHOOSE(WEEKDAY(B757,2),"一","二","三","四","五","六","日"),"")</f>
        <v/>
      </c>
      <c r="L757" s="37" t="str">
        <f>IF(ISNUMBER(B757),DATE(YEAR(B757),MONTH(B757),1),"")</f>
        <v/>
      </c>
      <c r="M757" s="38">
        <f>IF(AND(ISNUMBER(B757),ISNUMBER(G757)),IF(AND(OR(NOT(ISNUMBER('看板'!$C$4)),B757&gt;='看板'!$C$4),OR(NOT(ISNUMBER('看板'!$E$4)),B757&lt;='看板'!$E$4),OR('看板'!$C$5="",C757='看板'!$C$5),OR('看板'!$E$5="",D757='看板'!$E$5)),1,0),0)</f>
        <v>0</v>
      </c>
      <c r="N757" s="38" t="str">
        <f>IF(M757=1,COUNTIF(M$5:M757,1),"")</f>
        <v/>
      </c>
      <c r="O757" s="39" t="str">
        <f>IF(M757=1,SUMIF(M$5:M757,1,G$5:G757),"")</f>
        <v/>
      </c>
      <c r="P757" s="39" t="str">
        <f>IF(M757=1,MAX(0,MAX(O$5:O757)),"")</f>
        <v/>
      </c>
      <c r="Q757" s="40" t="str">
        <f>IF(M757=1,P757-O757,"")</f>
        <v/>
      </c>
      <c r="R757" s="38">
        <f>IF(M757=1,IF(G757&gt;0,R756+1,0),R756)</f>
        <v>0</v>
      </c>
      <c r="S757" s="38">
        <f>IF(M757=1,IF(G757&lt;0,S756+1,0),S756)</f>
        <v>0</v>
      </c>
      <c r="T757" s="36" t="str">
        <f>IF(M757&lt;&gt;1,"",IF(R756&gt;=3,"前面连赢 3 笔以上","前面连赢 "&amp;R756&amp;" 笔"))</f>
        <v/>
      </c>
      <c r="U757" s="40" t="str">
        <f>IF(AND(M757=1,ISNUMBER(H757)),H757-G757,"")</f>
        <v/>
      </c>
      <c r="V757" s="41" t="e">
        <f>IF(M757=1,O757,NA())</f>
        <v>#N/A</v>
      </c>
      <c r="W757" s="41" t="e">
        <f>IF(M757=1,-Q757,NA())</f>
        <v>#N/A</v>
      </c>
    </row>
    <row r="758">
      <c r="A758" s="17" t="n"/>
      <c r="B758" s="23" t="n"/>
      <c r="C758" s="25" t="n"/>
      <c r="D758" s="25" t="n"/>
      <c r="E758" s="25" t="n"/>
      <c r="F758" s="25" t="n"/>
      <c r="G758" s="35" t="n"/>
      <c r="H758" s="35" t="n"/>
      <c r="I758" s="25" t="n"/>
      <c r="J758" s="25" t="n"/>
      <c r="K758" s="36" t="str">
        <f>IF(ISNUMBER(B758),"周"&amp;CHOOSE(WEEKDAY(B758,2),"一","二","三","四","五","六","日"),"")</f>
        <v/>
      </c>
      <c r="L758" s="37" t="str">
        <f>IF(ISNUMBER(B758),DATE(YEAR(B758),MONTH(B758),1),"")</f>
        <v/>
      </c>
      <c r="M758" s="38">
        <f>IF(AND(ISNUMBER(B758),ISNUMBER(G758)),IF(AND(OR(NOT(ISNUMBER('看板'!$C$4)),B758&gt;='看板'!$C$4),OR(NOT(ISNUMBER('看板'!$E$4)),B758&lt;='看板'!$E$4),OR('看板'!$C$5="",C758='看板'!$C$5),OR('看板'!$E$5="",D758='看板'!$E$5)),1,0),0)</f>
        <v>0</v>
      </c>
      <c r="N758" s="38" t="str">
        <f>IF(M758=1,COUNTIF(M$5:M758,1),"")</f>
        <v/>
      </c>
      <c r="O758" s="39" t="str">
        <f>IF(M758=1,SUMIF(M$5:M758,1,G$5:G758),"")</f>
        <v/>
      </c>
      <c r="P758" s="39" t="str">
        <f>IF(M758=1,MAX(0,MAX(O$5:O758)),"")</f>
        <v/>
      </c>
      <c r="Q758" s="40" t="str">
        <f>IF(M758=1,P758-O758,"")</f>
        <v/>
      </c>
      <c r="R758" s="38">
        <f>IF(M758=1,IF(G758&gt;0,R757+1,0),R757)</f>
        <v>0</v>
      </c>
      <c r="S758" s="38">
        <f>IF(M758=1,IF(G758&lt;0,S757+1,0),S757)</f>
        <v>0</v>
      </c>
      <c r="T758" s="36" t="str">
        <f>IF(M758&lt;&gt;1,"",IF(R757&gt;=3,"前面连赢 3 笔以上","前面连赢 "&amp;R757&amp;" 笔"))</f>
        <v/>
      </c>
      <c r="U758" s="40" t="str">
        <f>IF(AND(M758=1,ISNUMBER(H758)),H758-G758,"")</f>
        <v/>
      </c>
      <c r="V758" s="41" t="e">
        <f>IF(M758=1,O758,NA())</f>
        <v>#N/A</v>
      </c>
      <c r="W758" s="41" t="e">
        <f>IF(M758=1,-Q758,NA())</f>
        <v>#N/A</v>
      </c>
    </row>
    <row r="759">
      <c r="A759" s="17" t="n"/>
      <c r="B759" s="23" t="n"/>
      <c r="C759" s="25" t="n"/>
      <c r="D759" s="25" t="n"/>
      <c r="E759" s="25" t="n"/>
      <c r="F759" s="25" t="n"/>
      <c r="G759" s="35" t="n"/>
      <c r="H759" s="35" t="n"/>
      <c r="I759" s="25" t="n"/>
      <c r="J759" s="25" t="n"/>
      <c r="K759" s="36" t="str">
        <f>IF(ISNUMBER(B759),"周"&amp;CHOOSE(WEEKDAY(B759,2),"一","二","三","四","五","六","日"),"")</f>
        <v/>
      </c>
      <c r="L759" s="37" t="str">
        <f>IF(ISNUMBER(B759),DATE(YEAR(B759),MONTH(B759),1),"")</f>
        <v/>
      </c>
      <c r="M759" s="38">
        <f>IF(AND(ISNUMBER(B759),ISNUMBER(G759)),IF(AND(OR(NOT(ISNUMBER('看板'!$C$4)),B759&gt;='看板'!$C$4),OR(NOT(ISNUMBER('看板'!$E$4)),B759&lt;='看板'!$E$4),OR('看板'!$C$5="",C759='看板'!$C$5),OR('看板'!$E$5="",D759='看板'!$E$5)),1,0),0)</f>
        <v>0</v>
      </c>
      <c r="N759" s="38" t="str">
        <f>IF(M759=1,COUNTIF(M$5:M759,1),"")</f>
        <v/>
      </c>
      <c r="O759" s="39" t="str">
        <f>IF(M759=1,SUMIF(M$5:M759,1,G$5:G759),"")</f>
        <v/>
      </c>
      <c r="P759" s="39" t="str">
        <f>IF(M759=1,MAX(0,MAX(O$5:O759)),"")</f>
        <v/>
      </c>
      <c r="Q759" s="40" t="str">
        <f>IF(M759=1,P759-O759,"")</f>
        <v/>
      </c>
      <c r="R759" s="38">
        <f>IF(M759=1,IF(G759&gt;0,R758+1,0),R758)</f>
        <v>0</v>
      </c>
      <c r="S759" s="38">
        <f>IF(M759=1,IF(G759&lt;0,S758+1,0),S758)</f>
        <v>0</v>
      </c>
      <c r="T759" s="36" t="str">
        <f>IF(M759&lt;&gt;1,"",IF(R758&gt;=3,"前面连赢 3 笔以上","前面连赢 "&amp;R758&amp;" 笔"))</f>
        <v/>
      </c>
      <c r="U759" s="40" t="str">
        <f>IF(AND(M759=1,ISNUMBER(H759)),H759-G759,"")</f>
        <v/>
      </c>
      <c r="V759" s="41" t="e">
        <f>IF(M759=1,O759,NA())</f>
        <v>#N/A</v>
      </c>
      <c r="W759" s="41" t="e">
        <f>IF(M759=1,-Q759,NA())</f>
        <v>#N/A</v>
      </c>
    </row>
    <row r="760">
      <c r="A760" s="17" t="n"/>
      <c r="B760" s="23" t="n"/>
      <c r="C760" s="25" t="n"/>
      <c r="D760" s="25" t="n"/>
      <c r="E760" s="25" t="n"/>
      <c r="F760" s="25" t="n"/>
      <c r="G760" s="35" t="n"/>
      <c r="H760" s="35" t="n"/>
      <c r="I760" s="25" t="n"/>
      <c r="J760" s="25" t="n"/>
      <c r="K760" s="36" t="str">
        <f>IF(ISNUMBER(B760),"周"&amp;CHOOSE(WEEKDAY(B760,2),"一","二","三","四","五","六","日"),"")</f>
        <v/>
      </c>
      <c r="L760" s="37" t="str">
        <f>IF(ISNUMBER(B760),DATE(YEAR(B760),MONTH(B760),1),"")</f>
        <v/>
      </c>
      <c r="M760" s="38">
        <f>IF(AND(ISNUMBER(B760),ISNUMBER(G760)),IF(AND(OR(NOT(ISNUMBER('看板'!$C$4)),B760&gt;='看板'!$C$4),OR(NOT(ISNUMBER('看板'!$E$4)),B760&lt;='看板'!$E$4),OR('看板'!$C$5="",C760='看板'!$C$5),OR('看板'!$E$5="",D760='看板'!$E$5)),1,0),0)</f>
        <v>0</v>
      </c>
      <c r="N760" s="38" t="str">
        <f>IF(M760=1,COUNTIF(M$5:M760,1),"")</f>
        <v/>
      </c>
      <c r="O760" s="39" t="str">
        <f>IF(M760=1,SUMIF(M$5:M760,1,G$5:G760),"")</f>
        <v/>
      </c>
      <c r="P760" s="39" t="str">
        <f>IF(M760=1,MAX(0,MAX(O$5:O760)),"")</f>
        <v/>
      </c>
      <c r="Q760" s="40" t="str">
        <f>IF(M760=1,P760-O760,"")</f>
        <v/>
      </c>
      <c r="R760" s="38">
        <f>IF(M760=1,IF(G760&gt;0,R759+1,0),R759)</f>
        <v>0</v>
      </c>
      <c r="S760" s="38">
        <f>IF(M760=1,IF(G760&lt;0,S759+1,0),S759)</f>
        <v>0</v>
      </c>
      <c r="T760" s="36" t="str">
        <f>IF(M760&lt;&gt;1,"",IF(R759&gt;=3,"前面连赢 3 笔以上","前面连赢 "&amp;R759&amp;" 笔"))</f>
        <v/>
      </c>
      <c r="U760" s="40" t="str">
        <f>IF(AND(M760=1,ISNUMBER(H760)),H760-G760,"")</f>
        <v/>
      </c>
      <c r="V760" s="41" t="e">
        <f>IF(M760=1,O760,NA())</f>
        <v>#N/A</v>
      </c>
      <c r="W760" s="41" t="e">
        <f>IF(M760=1,-Q760,NA())</f>
        <v>#N/A</v>
      </c>
    </row>
    <row r="761">
      <c r="A761" s="17" t="n"/>
      <c r="B761" s="23" t="n"/>
      <c r="C761" s="25" t="n"/>
      <c r="D761" s="25" t="n"/>
      <c r="E761" s="25" t="n"/>
      <c r="F761" s="25" t="n"/>
      <c r="G761" s="35" t="n"/>
      <c r="H761" s="35" t="n"/>
      <c r="I761" s="25" t="n"/>
      <c r="J761" s="25" t="n"/>
      <c r="K761" s="36" t="str">
        <f>IF(ISNUMBER(B761),"周"&amp;CHOOSE(WEEKDAY(B761,2),"一","二","三","四","五","六","日"),"")</f>
        <v/>
      </c>
      <c r="L761" s="37" t="str">
        <f>IF(ISNUMBER(B761),DATE(YEAR(B761),MONTH(B761),1),"")</f>
        <v/>
      </c>
      <c r="M761" s="38">
        <f>IF(AND(ISNUMBER(B761),ISNUMBER(G761)),IF(AND(OR(NOT(ISNUMBER('看板'!$C$4)),B761&gt;='看板'!$C$4),OR(NOT(ISNUMBER('看板'!$E$4)),B761&lt;='看板'!$E$4),OR('看板'!$C$5="",C761='看板'!$C$5),OR('看板'!$E$5="",D761='看板'!$E$5)),1,0),0)</f>
        <v>0</v>
      </c>
      <c r="N761" s="38" t="str">
        <f>IF(M761=1,COUNTIF(M$5:M761,1),"")</f>
        <v/>
      </c>
      <c r="O761" s="39" t="str">
        <f>IF(M761=1,SUMIF(M$5:M761,1,G$5:G761),"")</f>
        <v/>
      </c>
      <c r="P761" s="39" t="str">
        <f>IF(M761=1,MAX(0,MAX(O$5:O761)),"")</f>
        <v/>
      </c>
      <c r="Q761" s="40" t="str">
        <f>IF(M761=1,P761-O761,"")</f>
        <v/>
      </c>
      <c r="R761" s="38">
        <f>IF(M761=1,IF(G761&gt;0,R760+1,0),R760)</f>
        <v>0</v>
      </c>
      <c r="S761" s="38">
        <f>IF(M761=1,IF(G761&lt;0,S760+1,0),S760)</f>
        <v>0</v>
      </c>
      <c r="T761" s="36" t="str">
        <f>IF(M761&lt;&gt;1,"",IF(R760&gt;=3,"前面连赢 3 笔以上","前面连赢 "&amp;R760&amp;" 笔"))</f>
        <v/>
      </c>
      <c r="U761" s="40" t="str">
        <f>IF(AND(M761=1,ISNUMBER(H761)),H761-G761,"")</f>
        <v/>
      </c>
      <c r="V761" s="41" t="e">
        <f>IF(M761=1,O761,NA())</f>
        <v>#N/A</v>
      </c>
      <c r="W761" s="41" t="e">
        <f>IF(M761=1,-Q761,NA())</f>
        <v>#N/A</v>
      </c>
    </row>
    <row r="762">
      <c r="A762" s="17" t="n"/>
      <c r="B762" s="23" t="n"/>
      <c r="C762" s="25" t="n"/>
      <c r="D762" s="25" t="n"/>
      <c r="E762" s="25" t="n"/>
      <c r="F762" s="25" t="n"/>
      <c r="G762" s="35" t="n"/>
      <c r="H762" s="35" t="n"/>
      <c r="I762" s="25" t="n"/>
      <c r="J762" s="25" t="n"/>
      <c r="K762" s="36" t="str">
        <f>IF(ISNUMBER(B762),"周"&amp;CHOOSE(WEEKDAY(B762,2),"一","二","三","四","五","六","日"),"")</f>
        <v/>
      </c>
      <c r="L762" s="37" t="str">
        <f>IF(ISNUMBER(B762),DATE(YEAR(B762),MONTH(B762),1),"")</f>
        <v/>
      </c>
      <c r="M762" s="38">
        <f>IF(AND(ISNUMBER(B762),ISNUMBER(G762)),IF(AND(OR(NOT(ISNUMBER('看板'!$C$4)),B762&gt;='看板'!$C$4),OR(NOT(ISNUMBER('看板'!$E$4)),B762&lt;='看板'!$E$4),OR('看板'!$C$5="",C762='看板'!$C$5),OR('看板'!$E$5="",D762='看板'!$E$5)),1,0),0)</f>
        <v>0</v>
      </c>
      <c r="N762" s="38" t="str">
        <f>IF(M762=1,COUNTIF(M$5:M762,1),"")</f>
        <v/>
      </c>
      <c r="O762" s="39" t="str">
        <f>IF(M762=1,SUMIF(M$5:M762,1,G$5:G762),"")</f>
        <v/>
      </c>
      <c r="P762" s="39" t="str">
        <f>IF(M762=1,MAX(0,MAX(O$5:O762)),"")</f>
        <v/>
      </c>
      <c r="Q762" s="40" t="str">
        <f>IF(M762=1,P762-O762,"")</f>
        <v/>
      </c>
      <c r="R762" s="38">
        <f>IF(M762=1,IF(G762&gt;0,R761+1,0),R761)</f>
        <v>0</v>
      </c>
      <c r="S762" s="38">
        <f>IF(M762=1,IF(G762&lt;0,S761+1,0),S761)</f>
        <v>0</v>
      </c>
      <c r="T762" s="36" t="str">
        <f>IF(M762&lt;&gt;1,"",IF(R761&gt;=3,"前面连赢 3 笔以上","前面连赢 "&amp;R761&amp;" 笔"))</f>
        <v/>
      </c>
      <c r="U762" s="40" t="str">
        <f>IF(AND(M762=1,ISNUMBER(H762)),H762-G762,"")</f>
        <v/>
      </c>
      <c r="V762" s="41" t="e">
        <f>IF(M762=1,O762,NA())</f>
        <v>#N/A</v>
      </c>
      <c r="W762" s="41" t="e">
        <f>IF(M762=1,-Q762,NA())</f>
        <v>#N/A</v>
      </c>
    </row>
    <row r="763">
      <c r="A763" s="17" t="n"/>
      <c r="B763" s="23" t="n"/>
      <c r="C763" s="25" t="n"/>
      <c r="D763" s="25" t="n"/>
      <c r="E763" s="25" t="n"/>
      <c r="F763" s="25" t="n"/>
      <c r="G763" s="35" t="n"/>
      <c r="H763" s="35" t="n"/>
      <c r="I763" s="25" t="n"/>
      <c r="J763" s="25" t="n"/>
      <c r="K763" s="36" t="str">
        <f>IF(ISNUMBER(B763),"周"&amp;CHOOSE(WEEKDAY(B763,2),"一","二","三","四","五","六","日"),"")</f>
        <v/>
      </c>
      <c r="L763" s="37" t="str">
        <f>IF(ISNUMBER(B763),DATE(YEAR(B763),MONTH(B763),1),"")</f>
        <v/>
      </c>
      <c r="M763" s="38">
        <f>IF(AND(ISNUMBER(B763),ISNUMBER(G763)),IF(AND(OR(NOT(ISNUMBER('看板'!$C$4)),B763&gt;='看板'!$C$4),OR(NOT(ISNUMBER('看板'!$E$4)),B763&lt;='看板'!$E$4),OR('看板'!$C$5="",C763='看板'!$C$5),OR('看板'!$E$5="",D763='看板'!$E$5)),1,0),0)</f>
        <v>0</v>
      </c>
      <c r="N763" s="38" t="str">
        <f>IF(M763=1,COUNTIF(M$5:M763,1),"")</f>
        <v/>
      </c>
      <c r="O763" s="39" t="str">
        <f>IF(M763=1,SUMIF(M$5:M763,1,G$5:G763),"")</f>
        <v/>
      </c>
      <c r="P763" s="39" t="str">
        <f>IF(M763=1,MAX(0,MAX(O$5:O763)),"")</f>
        <v/>
      </c>
      <c r="Q763" s="40" t="str">
        <f>IF(M763=1,P763-O763,"")</f>
        <v/>
      </c>
      <c r="R763" s="38">
        <f>IF(M763=1,IF(G763&gt;0,R762+1,0),R762)</f>
        <v>0</v>
      </c>
      <c r="S763" s="38">
        <f>IF(M763=1,IF(G763&lt;0,S762+1,0),S762)</f>
        <v>0</v>
      </c>
      <c r="T763" s="36" t="str">
        <f>IF(M763&lt;&gt;1,"",IF(R762&gt;=3,"前面连赢 3 笔以上","前面连赢 "&amp;R762&amp;" 笔"))</f>
        <v/>
      </c>
      <c r="U763" s="40" t="str">
        <f>IF(AND(M763=1,ISNUMBER(H763)),H763-G763,"")</f>
        <v/>
      </c>
      <c r="V763" s="41" t="e">
        <f>IF(M763=1,O763,NA())</f>
        <v>#N/A</v>
      </c>
      <c r="W763" s="41" t="e">
        <f>IF(M763=1,-Q763,NA())</f>
        <v>#N/A</v>
      </c>
    </row>
    <row r="764">
      <c r="A764" s="17" t="n"/>
      <c r="B764" s="23" t="n"/>
      <c r="C764" s="25" t="n"/>
      <c r="D764" s="25" t="n"/>
      <c r="E764" s="25" t="n"/>
      <c r="F764" s="25" t="n"/>
      <c r="G764" s="35" t="n"/>
      <c r="H764" s="35" t="n"/>
      <c r="I764" s="25" t="n"/>
      <c r="J764" s="25" t="n"/>
      <c r="K764" s="36" t="str">
        <f>IF(ISNUMBER(B764),"周"&amp;CHOOSE(WEEKDAY(B764,2),"一","二","三","四","五","六","日"),"")</f>
        <v/>
      </c>
      <c r="L764" s="37" t="str">
        <f>IF(ISNUMBER(B764),DATE(YEAR(B764),MONTH(B764),1),"")</f>
        <v/>
      </c>
      <c r="M764" s="38">
        <f>IF(AND(ISNUMBER(B764),ISNUMBER(G764)),IF(AND(OR(NOT(ISNUMBER('看板'!$C$4)),B764&gt;='看板'!$C$4),OR(NOT(ISNUMBER('看板'!$E$4)),B764&lt;='看板'!$E$4),OR('看板'!$C$5="",C764='看板'!$C$5),OR('看板'!$E$5="",D764='看板'!$E$5)),1,0),0)</f>
        <v>0</v>
      </c>
      <c r="N764" s="38" t="str">
        <f>IF(M764=1,COUNTIF(M$5:M764,1),"")</f>
        <v/>
      </c>
      <c r="O764" s="39" t="str">
        <f>IF(M764=1,SUMIF(M$5:M764,1,G$5:G764),"")</f>
        <v/>
      </c>
      <c r="P764" s="39" t="str">
        <f>IF(M764=1,MAX(0,MAX(O$5:O764)),"")</f>
        <v/>
      </c>
      <c r="Q764" s="40" t="str">
        <f>IF(M764=1,P764-O764,"")</f>
        <v/>
      </c>
      <c r="R764" s="38">
        <f>IF(M764=1,IF(G764&gt;0,R763+1,0),R763)</f>
        <v>0</v>
      </c>
      <c r="S764" s="38">
        <f>IF(M764=1,IF(G764&lt;0,S763+1,0),S763)</f>
        <v>0</v>
      </c>
      <c r="T764" s="36" t="str">
        <f>IF(M764&lt;&gt;1,"",IF(R763&gt;=3,"前面连赢 3 笔以上","前面连赢 "&amp;R763&amp;" 笔"))</f>
        <v/>
      </c>
      <c r="U764" s="40" t="str">
        <f>IF(AND(M764=1,ISNUMBER(H764)),H764-G764,"")</f>
        <v/>
      </c>
      <c r="V764" s="41" t="e">
        <f>IF(M764=1,O764,NA())</f>
        <v>#N/A</v>
      </c>
      <c r="W764" s="41" t="e">
        <f>IF(M764=1,-Q764,NA())</f>
        <v>#N/A</v>
      </c>
    </row>
    <row r="765">
      <c r="A765" s="17" t="n"/>
      <c r="B765" s="23" t="n"/>
      <c r="C765" s="25" t="n"/>
      <c r="D765" s="25" t="n"/>
      <c r="E765" s="25" t="n"/>
      <c r="F765" s="25" t="n"/>
      <c r="G765" s="35" t="n"/>
      <c r="H765" s="35" t="n"/>
      <c r="I765" s="25" t="n"/>
      <c r="J765" s="25" t="n"/>
      <c r="K765" s="36" t="str">
        <f>IF(ISNUMBER(B765),"周"&amp;CHOOSE(WEEKDAY(B765,2),"一","二","三","四","五","六","日"),"")</f>
        <v/>
      </c>
      <c r="L765" s="37" t="str">
        <f>IF(ISNUMBER(B765),DATE(YEAR(B765),MONTH(B765),1),"")</f>
        <v/>
      </c>
      <c r="M765" s="38">
        <f>IF(AND(ISNUMBER(B765),ISNUMBER(G765)),IF(AND(OR(NOT(ISNUMBER('看板'!$C$4)),B765&gt;='看板'!$C$4),OR(NOT(ISNUMBER('看板'!$E$4)),B765&lt;='看板'!$E$4),OR('看板'!$C$5="",C765='看板'!$C$5),OR('看板'!$E$5="",D765='看板'!$E$5)),1,0),0)</f>
        <v>0</v>
      </c>
      <c r="N765" s="38" t="str">
        <f>IF(M765=1,COUNTIF(M$5:M765,1),"")</f>
        <v/>
      </c>
      <c r="O765" s="39" t="str">
        <f>IF(M765=1,SUMIF(M$5:M765,1,G$5:G765),"")</f>
        <v/>
      </c>
      <c r="P765" s="39" t="str">
        <f>IF(M765=1,MAX(0,MAX(O$5:O765)),"")</f>
        <v/>
      </c>
      <c r="Q765" s="40" t="str">
        <f>IF(M765=1,P765-O765,"")</f>
        <v/>
      </c>
      <c r="R765" s="38">
        <f>IF(M765=1,IF(G765&gt;0,R764+1,0),R764)</f>
        <v>0</v>
      </c>
      <c r="S765" s="38">
        <f>IF(M765=1,IF(G765&lt;0,S764+1,0),S764)</f>
        <v>0</v>
      </c>
      <c r="T765" s="36" t="str">
        <f>IF(M765&lt;&gt;1,"",IF(R764&gt;=3,"前面连赢 3 笔以上","前面连赢 "&amp;R764&amp;" 笔"))</f>
        <v/>
      </c>
      <c r="U765" s="40" t="str">
        <f>IF(AND(M765=1,ISNUMBER(H765)),H765-G765,"")</f>
        <v/>
      </c>
      <c r="V765" s="41" t="e">
        <f>IF(M765=1,O765,NA())</f>
        <v>#N/A</v>
      </c>
      <c r="W765" s="41" t="e">
        <f>IF(M765=1,-Q765,NA())</f>
        <v>#N/A</v>
      </c>
    </row>
    <row r="766">
      <c r="A766" s="17" t="n"/>
      <c r="B766" s="23" t="n"/>
      <c r="C766" s="25" t="n"/>
      <c r="D766" s="25" t="n"/>
      <c r="E766" s="25" t="n"/>
      <c r="F766" s="25" t="n"/>
      <c r="G766" s="35" t="n"/>
      <c r="H766" s="35" t="n"/>
      <c r="I766" s="25" t="n"/>
      <c r="J766" s="25" t="n"/>
      <c r="K766" s="36" t="str">
        <f>IF(ISNUMBER(B766),"周"&amp;CHOOSE(WEEKDAY(B766,2),"一","二","三","四","五","六","日"),"")</f>
        <v/>
      </c>
      <c r="L766" s="37" t="str">
        <f>IF(ISNUMBER(B766),DATE(YEAR(B766),MONTH(B766),1),"")</f>
        <v/>
      </c>
      <c r="M766" s="38">
        <f>IF(AND(ISNUMBER(B766),ISNUMBER(G766)),IF(AND(OR(NOT(ISNUMBER('看板'!$C$4)),B766&gt;='看板'!$C$4),OR(NOT(ISNUMBER('看板'!$E$4)),B766&lt;='看板'!$E$4),OR('看板'!$C$5="",C766='看板'!$C$5),OR('看板'!$E$5="",D766='看板'!$E$5)),1,0),0)</f>
        <v>0</v>
      </c>
      <c r="N766" s="38" t="str">
        <f>IF(M766=1,COUNTIF(M$5:M766,1),"")</f>
        <v/>
      </c>
      <c r="O766" s="39" t="str">
        <f>IF(M766=1,SUMIF(M$5:M766,1,G$5:G766),"")</f>
        <v/>
      </c>
      <c r="P766" s="39" t="str">
        <f>IF(M766=1,MAX(0,MAX(O$5:O766)),"")</f>
        <v/>
      </c>
      <c r="Q766" s="40" t="str">
        <f>IF(M766=1,P766-O766,"")</f>
        <v/>
      </c>
      <c r="R766" s="38">
        <f>IF(M766=1,IF(G766&gt;0,R765+1,0),R765)</f>
        <v>0</v>
      </c>
      <c r="S766" s="38">
        <f>IF(M766=1,IF(G766&lt;0,S765+1,0),S765)</f>
        <v>0</v>
      </c>
      <c r="T766" s="36" t="str">
        <f>IF(M766&lt;&gt;1,"",IF(R765&gt;=3,"前面连赢 3 笔以上","前面连赢 "&amp;R765&amp;" 笔"))</f>
        <v/>
      </c>
      <c r="U766" s="40" t="str">
        <f>IF(AND(M766=1,ISNUMBER(H766)),H766-G766,"")</f>
        <v/>
      </c>
      <c r="V766" s="41" t="e">
        <f>IF(M766=1,O766,NA())</f>
        <v>#N/A</v>
      </c>
      <c r="W766" s="41" t="e">
        <f>IF(M766=1,-Q766,NA())</f>
        <v>#N/A</v>
      </c>
    </row>
    <row r="767">
      <c r="A767" s="17" t="n"/>
      <c r="B767" s="23" t="n"/>
      <c r="C767" s="25" t="n"/>
      <c r="D767" s="25" t="n"/>
      <c r="E767" s="25" t="n"/>
      <c r="F767" s="25" t="n"/>
      <c r="G767" s="35" t="n"/>
      <c r="H767" s="35" t="n"/>
      <c r="I767" s="25" t="n"/>
      <c r="J767" s="25" t="n"/>
      <c r="K767" s="36" t="str">
        <f>IF(ISNUMBER(B767),"周"&amp;CHOOSE(WEEKDAY(B767,2),"一","二","三","四","五","六","日"),"")</f>
        <v/>
      </c>
      <c r="L767" s="37" t="str">
        <f>IF(ISNUMBER(B767),DATE(YEAR(B767),MONTH(B767),1),"")</f>
        <v/>
      </c>
      <c r="M767" s="38">
        <f>IF(AND(ISNUMBER(B767),ISNUMBER(G767)),IF(AND(OR(NOT(ISNUMBER('看板'!$C$4)),B767&gt;='看板'!$C$4),OR(NOT(ISNUMBER('看板'!$E$4)),B767&lt;='看板'!$E$4),OR('看板'!$C$5="",C767='看板'!$C$5),OR('看板'!$E$5="",D767='看板'!$E$5)),1,0),0)</f>
        <v>0</v>
      </c>
      <c r="N767" s="38" t="str">
        <f>IF(M767=1,COUNTIF(M$5:M767,1),"")</f>
        <v/>
      </c>
      <c r="O767" s="39" t="str">
        <f>IF(M767=1,SUMIF(M$5:M767,1,G$5:G767),"")</f>
        <v/>
      </c>
      <c r="P767" s="39" t="str">
        <f>IF(M767=1,MAX(0,MAX(O$5:O767)),"")</f>
        <v/>
      </c>
      <c r="Q767" s="40" t="str">
        <f>IF(M767=1,P767-O767,"")</f>
        <v/>
      </c>
      <c r="R767" s="38">
        <f>IF(M767=1,IF(G767&gt;0,R766+1,0),R766)</f>
        <v>0</v>
      </c>
      <c r="S767" s="38">
        <f>IF(M767=1,IF(G767&lt;0,S766+1,0),S766)</f>
        <v>0</v>
      </c>
      <c r="T767" s="36" t="str">
        <f>IF(M767&lt;&gt;1,"",IF(R766&gt;=3,"前面连赢 3 笔以上","前面连赢 "&amp;R766&amp;" 笔"))</f>
        <v/>
      </c>
      <c r="U767" s="40" t="str">
        <f>IF(AND(M767=1,ISNUMBER(H767)),H767-G767,"")</f>
        <v/>
      </c>
      <c r="V767" s="41" t="e">
        <f>IF(M767=1,O767,NA())</f>
        <v>#N/A</v>
      </c>
      <c r="W767" s="41" t="e">
        <f>IF(M767=1,-Q767,NA())</f>
        <v>#N/A</v>
      </c>
    </row>
    <row r="768">
      <c r="A768" s="17" t="n"/>
      <c r="B768" s="23" t="n"/>
      <c r="C768" s="25" t="n"/>
      <c r="D768" s="25" t="n"/>
      <c r="E768" s="25" t="n"/>
      <c r="F768" s="25" t="n"/>
      <c r="G768" s="35" t="n"/>
      <c r="H768" s="35" t="n"/>
      <c r="I768" s="25" t="n"/>
      <c r="J768" s="25" t="n"/>
      <c r="K768" s="36" t="str">
        <f>IF(ISNUMBER(B768),"周"&amp;CHOOSE(WEEKDAY(B768,2),"一","二","三","四","五","六","日"),"")</f>
        <v/>
      </c>
      <c r="L768" s="37" t="str">
        <f>IF(ISNUMBER(B768),DATE(YEAR(B768),MONTH(B768),1),"")</f>
        <v/>
      </c>
      <c r="M768" s="38">
        <f>IF(AND(ISNUMBER(B768),ISNUMBER(G768)),IF(AND(OR(NOT(ISNUMBER('看板'!$C$4)),B768&gt;='看板'!$C$4),OR(NOT(ISNUMBER('看板'!$E$4)),B768&lt;='看板'!$E$4),OR('看板'!$C$5="",C768='看板'!$C$5),OR('看板'!$E$5="",D768='看板'!$E$5)),1,0),0)</f>
        <v>0</v>
      </c>
      <c r="N768" s="38" t="str">
        <f>IF(M768=1,COUNTIF(M$5:M768,1),"")</f>
        <v/>
      </c>
      <c r="O768" s="39" t="str">
        <f>IF(M768=1,SUMIF(M$5:M768,1,G$5:G768),"")</f>
        <v/>
      </c>
      <c r="P768" s="39" t="str">
        <f>IF(M768=1,MAX(0,MAX(O$5:O768)),"")</f>
        <v/>
      </c>
      <c r="Q768" s="40" t="str">
        <f>IF(M768=1,P768-O768,"")</f>
        <v/>
      </c>
      <c r="R768" s="38">
        <f>IF(M768=1,IF(G768&gt;0,R767+1,0),R767)</f>
        <v>0</v>
      </c>
      <c r="S768" s="38">
        <f>IF(M768=1,IF(G768&lt;0,S767+1,0),S767)</f>
        <v>0</v>
      </c>
      <c r="T768" s="36" t="str">
        <f>IF(M768&lt;&gt;1,"",IF(R767&gt;=3,"前面连赢 3 笔以上","前面连赢 "&amp;R767&amp;" 笔"))</f>
        <v/>
      </c>
      <c r="U768" s="40" t="str">
        <f>IF(AND(M768=1,ISNUMBER(H768)),H768-G768,"")</f>
        <v/>
      </c>
      <c r="V768" s="41" t="e">
        <f>IF(M768=1,O768,NA())</f>
        <v>#N/A</v>
      </c>
      <c r="W768" s="41" t="e">
        <f>IF(M768=1,-Q768,NA())</f>
        <v>#N/A</v>
      </c>
    </row>
    <row r="769">
      <c r="A769" s="17" t="n"/>
      <c r="B769" s="23" t="n"/>
      <c r="C769" s="25" t="n"/>
      <c r="D769" s="25" t="n"/>
      <c r="E769" s="25" t="n"/>
      <c r="F769" s="25" t="n"/>
      <c r="G769" s="35" t="n"/>
      <c r="H769" s="35" t="n"/>
      <c r="I769" s="25" t="n"/>
      <c r="J769" s="25" t="n"/>
      <c r="K769" s="36" t="str">
        <f>IF(ISNUMBER(B769),"周"&amp;CHOOSE(WEEKDAY(B769,2),"一","二","三","四","五","六","日"),"")</f>
        <v/>
      </c>
      <c r="L769" s="37" t="str">
        <f>IF(ISNUMBER(B769),DATE(YEAR(B769),MONTH(B769),1),"")</f>
        <v/>
      </c>
      <c r="M769" s="38">
        <f>IF(AND(ISNUMBER(B769),ISNUMBER(G769)),IF(AND(OR(NOT(ISNUMBER('看板'!$C$4)),B769&gt;='看板'!$C$4),OR(NOT(ISNUMBER('看板'!$E$4)),B769&lt;='看板'!$E$4),OR('看板'!$C$5="",C769='看板'!$C$5),OR('看板'!$E$5="",D769='看板'!$E$5)),1,0),0)</f>
        <v>0</v>
      </c>
      <c r="N769" s="38" t="str">
        <f>IF(M769=1,COUNTIF(M$5:M769,1),"")</f>
        <v/>
      </c>
      <c r="O769" s="39" t="str">
        <f>IF(M769=1,SUMIF(M$5:M769,1,G$5:G769),"")</f>
        <v/>
      </c>
      <c r="P769" s="39" t="str">
        <f>IF(M769=1,MAX(0,MAX(O$5:O769)),"")</f>
        <v/>
      </c>
      <c r="Q769" s="40" t="str">
        <f>IF(M769=1,P769-O769,"")</f>
        <v/>
      </c>
      <c r="R769" s="38">
        <f>IF(M769=1,IF(G769&gt;0,R768+1,0),R768)</f>
        <v>0</v>
      </c>
      <c r="S769" s="38">
        <f>IF(M769=1,IF(G769&lt;0,S768+1,0),S768)</f>
        <v>0</v>
      </c>
      <c r="T769" s="36" t="str">
        <f>IF(M769&lt;&gt;1,"",IF(R768&gt;=3,"前面连赢 3 笔以上","前面连赢 "&amp;R768&amp;" 笔"))</f>
        <v/>
      </c>
      <c r="U769" s="40" t="str">
        <f>IF(AND(M769=1,ISNUMBER(H769)),H769-G769,"")</f>
        <v/>
      </c>
      <c r="V769" s="41" t="e">
        <f>IF(M769=1,O769,NA())</f>
        <v>#N/A</v>
      </c>
      <c r="W769" s="41" t="e">
        <f>IF(M769=1,-Q769,NA())</f>
        <v>#N/A</v>
      </c>
    </row>
    <row r="770">
      <c r="A770" s="17" t="n"/>
      <c r="B770" s="23" t="n"/>
      <c r="C770" s="25" t="n"/>
      <c r="D770" s="25" t="n"/>
      <c r="E770" s="25" t="n"/>
      <c r="F770" s="25" t="n"/>
      <c r="G770" s="35" t="n"/>
      <c r="H770" s="35" t="n"/>
      <c r="I770" s="25" t="n"/>
      <c r="J770" s="25" t="n"/>
      <c r="K770" s="36" t="str">
        <f>IF(ISNUMBER(B770),"周"&amp;CHOOSE(WEEKDAY(B770,2),"一","二","三","四","五","六","日"),"")</f>
        <v/>
      </c>
      <c r="L770" s="37" t="str">
        <f>IF(ISNUMBER(B770),DATE(YEAR(B770),MONTH(B770),1),"")</f>
        <v/>
      </c>
      <c r="M770" s="38">
        <f>IF(AND(ISNUMBER(B770),ISNUMBER(G770)),IF(AND(OR(NOT(ISNUMBER('看板'!$C$4)),B770&gt;='看板'!$C$4),OR(NOT(ISNUMBER('看板'!$E$4)),B770&lt;='看板'!$E$4),OR('看板'!$C$5="",C770='看板'!$C$5),OR('看板'!$E$5="",D770='看板'!$E$5)),1,0),0)</f>
        <v>0</v>
      </c>
      <c r="N770" s="38" t="str">
        <f>IF(M770=1,COUNTIF(M$5:M770,1),"")</f>
        <v/>
      </c>
      <c r="O770" s="39" t="str">
        <f>IF(M770=1,SUMIF(M$5:M770,1,G$5:G770),"")</f>
        <v/>
      </c>
      <c r="P770" s="39" t="str">
        <f>IF(M770=1,MAX(0,MAX(O$5:O770)),"")</f>
        <v/>
      </c>
      <c r="Q770" s="40" t="str">
        <f>IF(M770=1,P770-O770,"")</f>
        <v/>
      </c>
      <c r="R770" s="38">
        <f>IF(M770=1,IF(G770&gt;0,R769+1,0),R769)</f>
        <v>0</v>
      </c>
      <c r="S770" s="38">
        <f>IF(M770=1,IF(G770&lt;0,S769+1,0),S769)</f>
        <v>0</v>
      </c>
      <c r="T770" s="36" t="str">
        <f>IF(M770&lt;&gt;1,"",IF(R769&gt;=3,"前面连赢 3 笔以上","前面连赢 "&amp;R769&amp;" 笔"))</f>
        <v/>
      </c>
      <c r="U770" s="40" t="str">
        <f>IF(AND(M770=1,ISNUMBER(H770)),H770-G770,"")</f>
        <v/>
      </c>
      <c r="V770" s="41" t="e">
        <f>IF(M770=1,O770,NA())</f>
        <v>#N/A</v>
      </c>
      <c r="W770" s="41" t="e">
        <f>IF(M770=1,-Q770,NA())</f>
        <v>#N/A</v>
      </c>
    </row>
    <row r="771">
      <c r="A771" s="17" t="n"/>
      <c r="B771" s="23" t="n"/>
      <c r="C771" s="25" t="n"/>
      <c r="D771" s="25" t="n"/>
      <c r="E771" s="25" t="n"/>
      <c r="F771" s="25" t="n"/>
      <c r="G771" s="35" t="n"/>
      <c r="H771" s="35" t="n"/>
      <c r="I771" s="25" t="n"/>
      <c r="J771" s="25" t="n"/>
      <c r="K771" s="36" t="str">
        <f>IF(ISNUMBER(B771),"周"&amp;CHOOSE(WEEKDAY(B771,2),"一","二","三","四","五","六","日"),"")</f>
        <v/>
      </c>
      <c r="L771" s="37" t="str">
        <f>IF(ISNUMBER(B771),DATE(YEAR(B771),MONTH(B771),1),"")</f>
        <v/>
      </c>
      <c r="M771" s="38">
        <f>IF(AND(ISNUMBER(B771),ISNUMBER(G771)),IF(AND(OR(NOT(ISNUMBER('看板'!$C$4)),B771&gt;='看板'!$C$4),OR(NOT(ISNUMBER('看板'!$E$4)),B771&lt;='看板'!$E$4),OR('看板'!$C$5="",C771='看板'!$C$5),OR('看板'!$E$5="",D771='看板'!$E$5)),1,0),0)</f>
        <v>0</v>
      </c>
      <c r="N771" s="38" t="str">
        <f>IF(M771=1,COUNTIF(M$5:M771,1),"")</f>
        <v/>
      </c>
      <c r="O771" s="39" t="str">
        <f>IF(M771=1,SUMIF(M$5:M771,1,G$5:G771),"")</f>
        <v/>
      </c>
      <c r="P771" s="39" t="str">
        <f>IF(M771=1,MAX(0,MAX(O$5:O771)),"")</f>
        <v/>
      </c>
      <c r="Q771" s="40" t="str">
        <f>IF(M771=1,P771-O771,"")</f>
        <v/>
      </c>
      <c r="R771" s="38">
        <f>IF(M771=1,IF(G771&gt;0,R770+1,0),R770)</f>
        <v>0</v>
      </c>
      <c r="S771" s="38">
        <f>IF(M771=1,IF(G771&lt;0,S770+1,0),S770)</f>
        <v>0</v>
      </c>
      <c r="T771" s="36" t="str">
        <f>IF(M771&lt;&gt;1,"",IF(R770&gt;=3,"前面连赢 3 笔以上","前面连赢 "&amp;R770&amp;" 笔"))</f>
        <v/>
      </c>
      <c r="U771" s="40" t="str">
        <f>IF(AND(M771=1,ISNUMBER(H771)),H771-G771,"")</f>
        <v/>
      </c>
      <c r="V771" s="41" t="e">
        <f>IF(M771=1,O771,NA())</f>
        <v>#N/A</v>
      </c>
      <c r="W771" s="41" t="e">
        <f>IF(M771=1,-Q771,NA())</f>
        <v>#N/A</v>
      </c>
    </row>
    <row r="772">
      <c r="A772" s="17" t="n"/>
      <c r="B772" s="23" t="n"/>
      <c r="C772" s="25" t="n"/>
      <c r="D772" s="25" t="n"/>
      <c r="E772" s="25" t="n"/>
      <c r="F772" s="25" t="n"/>
      <c r="G772" s="35" t="n"/>
      <c r="H772" s="35" t="n"/>
      <c r="I772" s="25" t="n"/>
      <c r="J772" s="25" t="n"/>
      <c r="K772" s="36" t="str">
        <f>IF(ISNUMBER(B772),"周"&amp;CHOOSE(WEEKDAY(B772,2),"一","二","三","四","五","六","日"),"")</f>
        <v/>
      </c>
      <c r="L772" s="37" t="str">
        <f>IF(ISNUMBER(B772),DATE(YEAR(B772),MONTH(B772),1),"")</f>
        <v/>
      </c>
      <c r="M772" s="38">
        <f>IF(AND(ISNUMBER(B772),ISNUMBER(G772)),IF(AND(OR(NOT(ISNUMBER('看板'!$C$4)),B772&gt;='看板'!$C$4),OR(NOT(ISNUMBER('看板'!$E$4)),B772&lt;='看板'!$E$4),OR('看板'!$C$5="",C772='看板'!$C$5),OR('看板'!$E$5="",D772='看板'!$E$5)),1,0),0)</f>
        <v>0</v>
      </c>
      <c r="N772" s="38" t="str">
        <f>IF(M772=1,COUNTIF(M$5:M772,1),"")</f>
        <v/>
      </c>
      <c r="O772" s="39" t="str">
        <f>IF(M772=1,SUMIF(M$5:M772,1,G$5:G772),"")</f>
        <v/>
      </c>
      <c r="P772" s="39" t="str">
        <f>IF(M772=1,MAX(0,MAX(O$5:O772)),"")</f>
        <v/>
      </c>
      <c r="Q772" s="40" t="str">
        <f>IF(M772=1,P772-O772,"")</f>
        <v/>
      </c>
      <c r="R772" s="38">
        <f>IF(M772=1,IF(G772&gt;0,R771+1,0),R771)</f>
        <v>0</v>
      </c>
      <c r="S772" s="38">
        <f>IF(M772=1,IF(G772&lt;0,S771+1,0),S771)</f>
        <v>0</v>
      </c>
      <c r="T772" s="36" t="str">
        <f>IF(M772&lt;&gt;1,"",IF(R771&gt;=3,"前面连赢 3 笔以上","前面连赢 "&amp;R771&amp;" 笔"))</f>
        <v/>
      </c>
      <c r="U772" s="40" t="str">
        <f>IF(AND(M772=1,ISNUMBER(H772)),H772-G772,"")</f>
        <v/>
      </c>
      <c r="V772" s="41" t="e">
        <f>IF(M772=1,O772,NA())</f>
        <v>#N/A</v>
      </c>
      <c r="W772" s="41" t="e">
        <f>IF(M772=1,-Q772,NA())</f>
        <v>#N/A</v>
      </c>
    </row>
    <row r="773">
      <c r="A773" s="17" t="n"/>
      <c r="B773" s="23" t="n"/>
      <c r="C773" s="25" t="n"/>
      <c r="D773" s="25" t="n"/>
      <c r="E773" s="25" t="n"/>
      <c r="F773" s="25" t="n"/>
      <c r="G773" s="35" t="n"/>
      <c r="H773" s="35" t="n"/>
      <c r="I773" s="25" t="n"/>
      <c r="J773" s="25" t="n"/>
      <c r="K773" s="36" t="str">
        <f>IF(ISNUMBER(B773),"周"&amp;CHOOSE(WEEKDAY(B773,2),"一","二","三","四","五","六","日"),"")</f>
        <v/>
      </c>
      <c r="L773" s="37" t="str">
        <f>IF(ISNUMBER(B773),DATE(YEAR(B773),MONTH(B773),1),"")</f>
        <v/>
      </c>
      <c r="M773" s="38">
        <f>IF(AND(ISNUMBER(B773),ISNUMBER(G773)),IF(AND(OR(NOT(ISNUMBER('看板'!$C$4)),B773&gt;='看板'!$C$4),OR(NOT(ISNUMBER('看板'!$E$4)),B773&lt;='看板'!$E$4),OR('看板'!$C$5="",C773='看板'!$C$5),OR('看板'!$E$5="",D773='看板'!$E$5)),1,0),0)</f>
        <v>0</v>
      </c>
      <c r="N773" s="38" t="str">
        <f>IF(M773=1,COUNTIF(M$5:M773,1),"")</f>
        <v/>
      </c>
      <c r="O773" s="39" t="str">
        <f>IF(M773=1,SUMIF(M$5:M773,1,G$5:G773),"")</f>
        <v/>
      </c>
      <c r="P773" s="39" t="str">
        <f>IF(M773=1,MAX(0,MAX(O$5:O773)),"")</f>
        <v/>
      </c>
      <c r="Q773" s="40" t="str">
        <f>IF(M773=1,P773-O773,"")</f>
        <v/>
      </c>
      <c r="R773" s="38">
        <f>IF(M773=1,IF(G773&gt;0,R772+1,0),R772)</f>
        <v>0</v>
      </c>
      <c r="S773" s="38">
        <f>IF(M773=1,IF(G773&lt;0,S772+1,0),S772)</f>
        <v>0</v>
      </c>
      <c r="T773" s="36" t="str">
        <f>IF(M773&lt;&gt;1,"",IF(R772&gt;=3,"前面连赢 3 笔以上","前面连赢 "&amp;R772&amp;" 笔"))</f>
        <v/>
      </c>
      <c r="U773" s="40" t="str">
        <f>IF(AND(M773=1,ISNUMBER(H773)),H773-G773,"")</f>
        <v/>
      </c>
      <c r="V773" s="41" t="e">
        <f>IF(M773=1,O773,NA())</f>
        <v>#N/A</v>
      </c>
      <c r="W773" s="41" t="e">
        <f>IF(M773=1,-Q773,NA())</f>
        <v>#N/A</v>
      </c>
    </row>
    <row r="774">
      <c r="A774" s="17" t="n"/>
      <c r="B774" s="23" t="n"/>
      <c r="C774" s="25" t="n"/>
      <c r="D774" s="25" t="n"/>
      <c r="E774" s="25" t="n"/>
      <c r="F774" s="25" t="n"/>
      <c r="G774" s="35" t="n"/>
      <c r="H774" s="35" t="n"/>
      <c r="I774" s="25" t="n"/>
      <c r="J774" s="25" t="n"/>
      <c r="K774" s="36" t="str">
        <f>IF(ISNUMBER(B774),"周"&amp;CHOOSE(WEEKDAY(B774,2),"一","二","三","四","五","六","日"),"")</f>
        <v/>
      </c>
      <c r="L774" s="37" t="str">
        <f>IF(ISNUMBER(B774),DATE(YEAR(B774),MONTH(B774),1),"")</f>
        <v/>
      </c>
      <c r="M774" s="38">
        <f>IF(AND(ISNUMBER(B774),ISNUMBER(G774)),IF(AND(OR(NOT(ISNUMBER('看板'!$C$4)),B774&gt;='看板'!$C$4),OR(NOT(ISNUMBER('看板'!$E$4)),B774&lt;='看板'!$E$4),OR('看板'!$C$5="",C774='看板'!$C$5),OR('看板'!$E$5="",D774='看板'!$E$5)),1,0),0)</f>
        <v>0</v>
      </c>
      <c r="N774" s="38" t="str">
        <f>IF(M774=1,COUNTIF(M$5:M774,1),"")</f>
        <v/>
      </c>
      <c r="O774" s="39" t="str">
        <f>IF(M774=1,SUMIF(M$5:M774,1,G$5:G774),"")</f>
        <v/>
      </c>
      <c r="P774" s="39" t="str">
        <f>IF(M774=1,MAX(0,MAX(O$5:O774)),"")</f>
        <v/>
      </c>
      <c r="Q774" s="40" t="str">
        <f>IF(M774=1,P774-O774,"")</f>
        <v/>
      </c>
      <c r="R774" s="38">
        <f>IF(M774=1,IF(G774&gt;0,R773+1,0),R773)</f>
        <v>0</v>
      </c>
      <c r="S774" s="38">
        <f>IF(M774=1,IF(G774&lt;0,S773+1,0),S773)</f>
        <v>0</v>
      </c>
      <c r="T774" s="36" t="str">
        <f>IF(M774&lt;&gt;1,"",IF(R773&gt;=3,"前面连赢 3 笔以上","前面连赢 "&amp;R773&amp;" 笔"))</f>
        <v/>
      </c>
      <c r="U774" s="40" t="str">
        <f>IF(AND(M774=1,ISNUMBER(H774)),H774-G774,"")</f>
        <v/>
      </c>
      <c r="V774" s="41" t="e">
        <f>IF(M774=1,O774,NA())</f>
        <v>#N/A</v>
      </c>
      <c r="W774" s="41" t="e">
        <f>IF(M774=1,-Q774,NA())</f>
        <v>#N/A</v>
      </c>
    </row>
    <row r="775">
      <c r="A775" s="17" t="n"/>
      <c r="B775" s="23" t="n"/>
      <c r="C775" s="25" t="n"/>
      <c r="D775" s="25" t="n"/>
      <c r="E775" s="25" t="n"/>
      <c r="F775" s="25" t="n"/>
      <c r="G775" s="35" t="n"/>
      <c r="H775" s="35" t="n"/>
      <c r="I775" s="25" t="n"/>
      <c r="J775" s="25" t="n"/>
      <c r="K775" s="36" t="str">
        <f>IF(ISNUMBER(B775),"周"&amp;CHOOSE(WEEKDAY(B775,2),"一","二","三","四","五","六","日"),"")</f>
        <v/>
      </c>
      <c r="L775" s="37" t="str">
        <f>IF(ISNUMBER(B775),DATE(YEAR(B775),MONTH(B775),1),"")</f>
        <v/>
      </c>
      <c r="M775" s="38">
        <f>IF(AND(ISNUMBER(B775),ISNUMBER(G775)),IF(AND(OR(NOT(ISNUMBER('看板'!$C$4)),B775&gt;='看板'!$C$4),OR(NOT(ISNUMBER('看板'!$E$4)),B775&lt;='看板'!$E$4),OR('看板'!$C$5="",C775='看板'!$C$5),OR('看板'!$E$5="",D775='看板'!$E$5)),1,0),0)</f>
        <v>0</v>
      </c>
      <c r="N775" s="38" t="str">
        <f>IF(M775=1,COUNTIF(M$5:M775,1),"")</f>
        <v/>
      </c>
      <c r="O775" s="39" t="str">
        <f>IF(M775=1,SUMIF(M$5:M775,1,G$5:G775),"")</f>
        <v/>
      </c>
      <c r="P775" s="39" t="str">
        <f>IF(M775=1,MAX(0,MAX(O$5:O775)),"")</f>
        <v/>
      </c>
      <c r="Q775" s="40" t="str">
        <f>IF(M775=1,P775-O775,"")</f>
        <v/>
      </c>
      <c r="R775" s="38">
        <f>IF(M775=1,IF(G775&gt;0,R774+1,0),R774)</f>
        <v>0</v>
      </c>
      <c r="S775" s="38">
        <f>IF(M775=1,IF(G775&lt;0,S774+1,0),S774)</f>
        <v>0</v>
      </c>
      <c r="T775" s="36" t="str">
        <f>IF(M775&lt;&gt;1,"",IF(R774&gt;=3,"前面连赢 3 笔以上","前面连赢 "&amp;R774&amp;" 笔"))</f>
        <v/>
      </c>
      <c r="U775" s="40" t="str">
        <f>IF(AND(M775=1,ISNUMBER(H775)),H775-G775,"")</f>
        <v/>
      </c>
      <c r="V775" s="41" t="e">
        <f>IF(M775=1,O775,NA())</f>
        <v>#N/A</v>
      </c>
      <c r="W775" s="41" t="e">
        <f>IF(M775=1,-Q775,NA())</f>
        <v>#N/A</v>
      </c>
    </row>
    <row r="776">
      <c r="A776" s="17" t="n"/>
      <c r="B776" s="23" t="n"/>
      <c r="C776" s="25" t="n"/>
      <c r="D776" s="25" t="n"/>
      <c r="E776" s="25" t="n"/>
      <c r="F776" s="25" t="n"/>
      <c r="G776" s="35" t="n"/>
      <c r="H776" s="35" t="n"/>
      <c r="I776" s="25" t="n"/>
      <c r="J776" s="25" t="n"/>
      <c r="K776" s="36" t="str">
        <f>IF(ISNUMBER(B776),"周"&amp;CHOOSE(WEEKDAY(B776,2),"一","二","三","四","五","六","日"),"")</f>
        <v/>
      </c>
      <c r="L776" s="37" t="str">
        <f>IF(ISNUMBER(B776),DATE(YEAR(B776),MONTH(B776),1),"")</f>
        <v/>
      </c>
      <c r="M776" s="38">
        <f>IF(AND(ISNUMBER(B776),ISNUMBER(G776)),IF(AND(OR(NOT(ISNUMBER('看板'!$C$4)),B776&gt;='看板'!$C$4),OR(NOT(ISNUMBER('看板'!$E$4)),B776&lt;='看板'!$E$4),OR('看板'!$C$5="",C776='看板'!$C$5),OR('看板'!$E$5="",D776='看板'!$E$5)),1,0),0)</f>
        <v>0</v>
      </c>
      <c r="N776" s="38" t="str">
        <f>IF(M776=1,COUNTIF(M$5:M776,1),"")</f>
        <v/>
      </c>
      <c r="O776" s="39" t="str">
        <f>IF(M776=1,SUMIF(M$5:M776,1,G$5:G776),"")</f>
        <v/>
      </c>
      <c r="P776" s="39" t="str">
        <f>IF(M776=1,MAX(0,MAX(O$5:O776)),"")</f>
        <v/>
      </c>
      <c r="Q776" s="40" t="str">
        <f>IF(M776=1,P776-O776,"")</f>
        <v/>
      </c>
      <c r="R776" s="38">
        <f>IF(M776=1,IF(G776&gt;0,R775+1,0),R775)</f>
        <v>0</v>
      </c>
      <c r="S776" s="38">
        <f>IF(M776=1,IF(G776&lt;0,S775+1,0),S775)</f>
        <v>0</v>
      </c>
      <c r="T776" s="36" t="str">
        <f>IF(M776&lt;&gt;1,"",IF(R775&gt;=3,"前面连赢 3 笔以上","前面连赢 "&amp;R775&amp;" 笔"))</f>
        <v/>
      </c>
      <c r="U776" s="40" t="str">
        <f>IF(AND(M776=1,ISNUMBER(H776)),H776-G776,"")</f>
        <v/>
      </c>
      <c r="V776" s="41" t="e">
        <f>IF(M776=1,O776,NA())</f>
        <v>#N/A</v>
      </c>
      <c r="W776" s="41" t="e">
        <f>IF(M776=1,-Q776,NA())</f>
        <v>#N/A</v>
      </c>
    </row>
    <row r="777">
      <c r="A777" s="17" t="n"/>
      <c r="B777" s="23" t="n"/>
      <c r="C777" s="25" t="n"/>
      <c r="D777" s="25" t="n"/>
      <c r="E777" s="25" t="n"/>
      <c r="F777" s="25" t="n"/>
      <c r="G777" s="35" t="n"/>
      <c r="H777" s="35" t="n"/>
      <c r="I777" s="25" t="n"/>
      <c r="J777" s="25" t="n"/>
      <c r="K777" s="36" t="str">
        <f>IF(ISNUMBER(B777),"周"&amp;CHOOSE(WEEKDAY(B777,2),"一","二","三","四","五","六","日"),"")</f>
        <v/>
      </c>
      <c r="L777" s="37" t="str">
        <f>IF(ISNUMBER(B777),DATE(YEAR(B777),MONTH(B777),1),"")</f>
        <v/>
      </c>
      <c r="M777" s="38">
        <f>IF(AND(ISNUMBER(B777),ISNUMBER(G777)),IF(AND(OR(NOT(ISNUMBER('看板'!$C$4)),B777&gt;='看板'!$C$4),OR(NOT(ISNUMBER('看板'!$E$4)),B777&lt;='看板'!$E$4),OR('看板'!$C$5="",C777='看板'!$C$5),OR('看板'!$E$5="",D777='看板'!$E$5)),1,0),0)</f>
        <v>0</v>
      </c>
      <c r="N777" s="38" t="str">
        <f>IF(M777=1,COUNTIF(M$5:M777,1),"")</f>
        <v/>
      </c>
      <c r="O777" s="39" t="str">
        <f>IF(M777=1,SUMIF(M$5:M777,1,G$5:G777),"")</f>
        <v/>
      </c>
      <c r="P777" s="39" t="str">
        <f>IF(M777=1,MAX(0,MAX(O$5:O777)),"")</f>
        <v/>
      </c>
      <c r="Q777" s="40" t="str">
        <f>IF(M777=1,P777-O777,"")</f>
        <v/>
      </c>
      <c r="R777" s="38">
        <f>IF(M777=1,IF(G777&gt;0,R776+1,0),R776)</f>
        <v>0</v>
      </c>
      <c r="S777" s="38">
        <f>IF(M777=1,IF(G777&lt;0,S776+1,0),S776)</f>
        <v>0</v>
      </c>
      <c r="T777" s="36" t="str">
        <f>IF(M777&lt;&gt;1,"",IF(R776&gt;=3,"前面连赢 3 笔以上","前面连赢 "&amp;R776&amp;" 笔"))</f>
        <v/>
      </c>
      <c r="U777" s="40" t="str">
        <f>IF(AND(M777=1,ISNUMBER(H777)),H777-G777,"")</f>
        <v/>
      </c>
      <c r="V777" s="41" t="e">
        <f>IF(M777=1,O777,NA())</f>
        <v>#N/A</v>
      </c>
      <c r="W777" s="41" t="e">
        <f>IF(M777=1,-Q777,NA())</f>
        <v>#N/A</v>
      </c>
    </row>
    <row r="778">
      <c r="A778" s="17" t="n"/>
      <c r="B778" s="23" t="n"/>
      <c r="C778" s="25" t="n"/>
      <c r="D778" s="25" t="n"/>
      <c r="E778" s="25" t="n"/>
      <c r="F778" s="25" t="n"/>
      <c r="G778" s="35" t="n"/>
      <c r="H778" s="35" t="n"/>
      <c r="I778" s="25" t="n"/>
      <c r="J778" s="25" t="n"/>
      <c r="K778" s="36" t="str">
        <f>IF(ISNUMBER(B778),"周"&amp;CHOOSE(WEEKDAY(B778,2),"一","二","三","四","五","六","日"),"")</f>
        <v/>
      </c>
      <c r="L778" s="37" t="str">
        <f>IF(ISNUMBER(B778),DATE(YEAR(B778),MONTH(B778),1),"")</f>
        <v/>
      </c>
      <c r="M778" s="38">
        <f>IF(AND(ISNUMBER(B778),ISNUMBER(G778)),IF(AND(OR(NOT(ISNUMBER('看板'!$C$4)),B778&gt;='看板'!$C$4),OR(NOT(ISNUMBER('看板'!$E$4)),B778&lt;='看板'!$E$4),OR('看板'!$C$5="",C778='看板'!$C$5),OR('看板'!$E$5="",D778='看板'!$E$5)),1,0),0)</f>
        <v>0</v>
      </c>
      <c r="N778" s="38" t="str">
        <f>IF(M778=1,COUNTIF(M$5:M778,1),"")</f>
        <v/>
      </c>
      <c r="O778" s="39" t="str">
        <f>IF(M778=1,SUMIF(M$5:M778,1,G$5:G778),"")</f>
        <v/>
      </c>
      <c r="P778" s="39" t="str">
        <f>IF(M778=1,MAX(0,MAX(O$5:O778)),"")</f>
        <v/>
      </c>
      <c r="Q778" s="40" t="str">
        <f>IF(M778=1,P778-O778,"")</f>
        <v/>
      </c>
      <c r="R778" s="38">
        <f>IF(M778=1,IF(G778&gt;0,R777+1,0),R777)</f>
        <v>0</v>
      </c>
      <c r="S778" s="38">
        <f>IF(M778=1,IF(G778&lt;0,S777+1,0),S777)</f>
        <v>0</v>
      </c>
      <c r="T778" s="36" t="str">
        <f>IF(M778&lt;&gt;1,"",IF(R777&gt;=3,"前面连赢 3 笔以上","前面连赢 "&amp;R777&amp;" 笔"))</f>
        <v/>
      </c>
      <c r="U778" s="40" t="str">
        <f>IF(AND(M778=1,ISNUMBER(H778)),H778-G778,"")</f>
        <v/>
      </c>
      <c r="V778" s="41" t="e">
        <f>IF(M778=1,O778,NA())</f>
        <v>#N/A</v>
      </c>
      <c r="W778" s="41" t="e">
        <f>IF(M778=1,-Q778,NA())</f>
        <v>#N/A</v>
      </c>
    </row>
    <row r="779">
      <c r="A779" s="17" t="n"/>
      <c r="B779" s="23" t="n"/>
      <c r="C779" s="25" t="n"/>
      <c r="D779" s="25" t="n"/>
      <c r="E779" s="25" t="n"/>
      <c r="F779" s="25" t="n"/>
      <c r="G779" s="35" t="n"/>
      <c r="H779" s="35" t="n"/>
      <c r="I779" s="25" t="n"/>
      <c r="J779" s="25" t="n"/>
      <c r="K779" s="36" t="str">
        <f>IF(ISNUMBER(B779),"周"&amp;CHOOSE(WEEKDAY(B779,2),"一","二","三","四","五","六","日"),"")</f>
        <v/>
      </c>
      <c r="L779" s="37" t="str">
        <f>IF(ISNUMBER(B779),DATE(YEAR(B779),MONTH(B779),1),"")</f>
        <v/>
      </c>
      <c r="M779" s="38">
        <f>IF(AND(ISNUMBER(B779),ISNUMBER(G779)),IF(AND(OR(NOT(ISNUMBER('看板'!$C$4)),B779&gt;='看板'!$C$4),OR(NOT(ISNUMBER('看板'!$E$4)),B779&lt;='看板'!$E$4),OR('看板'!$C$5="",C779='看板'!$C$5),OR('看板'!$E$5="",D779='看板'!$E$5)),1,0),0)</f>
        <v>0</v>
      </c>
      <c r="N779" s="38" t="str">
        <f>IF(M779=1,COUNTIF(M$5:M779,1),"")</f>
        <v/>
      </c>
      <c r="O779" s="39" t="str">
        <f>IF(M779=1,SUMIF(M$5:M779,1,G$5:G779),"")</f>
        <v/>
      </c>
      <c r="P779" s="39" t="str">
        <f>IF(M779=1,MAX(0,MAX(O$5:O779)),"")</f>
        <v/>
      </c>
      <c r="Q779" s="40" t="str">
        <f>IF(M779=1,P779-O779,"")</f>
        <v/>
      </c>
      <c r="R779" s="38">
        <f>IF(M779=1,IF(G779&gt;0,R778+1,0),R778)</f>
        <v>0</v>
      </c>
      <c r="S779" s="38">
        <f>IF(M779=1,IF(G779&lt;0,S778+1,0),S778)</f>
        <v>0</v>
      </c>
      <c r="T779" s="36" t="str">
        <f>IF(M779&lt;&gt;1,"",IF(R778&gt;=3,"前面连赢 3 笔以上","前面连赢 "&amp;R778&amp;" 笔"))</f>
        <v/>
      </c>
      <c r="U779" s="40" t="str">
        <f>IF(AND(M779=1,ISNUMBER(H779)),H779-G779,"")</f>
        <v/>
      </c>
      <c r="V779" s="41" t="e">
        <f>IF(M779=1,O779,NA())</f>
        <v>#N/A</v>
      </c>
      <c r="W779" s="41" t="e">
        <f>IF(M779=1,-Q779,NA())</f>
        <v>#N/A</v>
      </c>
    </row>
    <row r="780">
      <c r="A780" s="17" t="n"/>
      <c r="B780" s="23" t="n"/>
      <c r="C780" s="25" t="n"/>
      <c r="D780" s="25" t="n"/>
      <c r="E780" s="25" t="n"/>
      <c r="F780" s="25" t="n"/>
      <c r="G780" s="35" t="n"/>
      <c r="H780" s="35" t="n"/>
      <c r="I780" s="25" t="n"/>
      <c r="J780" s="25" t="n"/>
      <c r="K780" s="36" t="str">
        <f>IF(ISNUMBER(B780),"周"&amp;CHOOSE(WEEKDAY(B780,2),"一","二","三","四","五","六","日"),"")</f>
        <v/>
      </c>
      <c r="L780" s="37" t="str">
        <f>IF(ISNUMBER(B780),DATE(YEAR(B780),MONTH(B780),1),"")</f>
        <v/>
      </c>
      <c r="M780" s="38">
        <f>IF(AND(ISNUMBER(B780),ISNUMBER(G780)),IF(AND(OR(NOT(ISNUMBER('看板'!$C$4)),B780&gt;='看板'!$C$4),OR(NOT(ISNUMBER('看板'!$E$4)),B780&lt;='看板'!$E$4),OR('看板'!$C$5="",C780='看板'!$C$5),OR('看板'!$E$5="",D780='看板'!$E$5)),1,0),0)</f>
        <v>0</v>
      </c>
      <c r="N780" s="38" t="str">
        <f>IF(M780=1,COUNTIF(M$5:M780,1),"")</f>
        <v/>
      </c>
      <c r="O780" s="39" t="str">
        <f>IF(M780=1,SUMIF(M$5:M780,1,G$5:G780),"")</f>
        <v/>
      </c>
      <c r="P780" s="39" t="str">
        <f>IF(M780=1,MAX(0,MAX(O$5:O780)),"")</f>
        <v/>
      </c>
      <c r="Q780" s="40" t="str">
        <f>IF(M780=1,P780-O780,"")</f>
        <v/>
      </c>
      <c r="R780" s="38">
        <f>IF(M780=1,IF(G780&gt;0,R779+1,0),R779)</f>
        <v>0</v>
      </c>
      <c r="S780" s="38">
        <f>IF(M780=1,IF(G780&lt;0,S779+1,0),S779)</f>
        <v>0</v>
      </c>
      <c r="T780" s="36" t="str">
        <f>IF(M780&lt;&gt;1,"",IF(R779&gt;=3,"前面连赢 3 笔以上","前面连赢 "&amp;R779&amp;" 笔"))</f>
        <v/>
      </c>
      <c r="U780" s="40" t="str">
        <f>IF(AND(M780=1,ISNUMBER(H780)),H780-G780,"")</f>
        <v/>
      </c>
      <c r="V780" s="41" t="e">
        <f>IF(M780=1,O780,NA())</f>
        <v>#N/A</v>
      </c>
      <c r="W780" s="41" t="e">
        <f>IF(M780=1,-Q780,NA())</f>
        <v>#N/A</v>
      </c>
    </row>
    <row r="781">
      <c r="A781" s="17" t="n"/>
      <c r="B781" s="23" t="n"/>
      <c r="C781" s="25" t="n"/>
      <c r="D781" s="25" t="n"/>
      <c r="E781" s="25" t="n"/>
      <c r="F781" s="25" t="n"/>
      <c r="G781" s="35" t="n"/>
      <c r="H781" s="35" t="n"/>
      <c r="I781" s="25" t="n"/>
      <c r="J781" s="25" t="n"/>
      <c r="K781" s="36" t="str">
        <f>IF(ISNUMBER(B781),"周"&amp;CHOOSE(WEEKDAY(B781,2),"一","二","三","四","五","六","日"),"")</f>
        <v/>
      </c>
      <c r="L781" s="37" t="str">
        <f>IF(ISNUMBER(B781),DATE(YEAR(B781),MONTH(B781),1),"")</f>
        <v/>
      </c>
      <c r="M781" s="38">
        <f>IF(AND(ISNUMBER(B781),ISNUMBER(G781)),IF(AND(OR(NOT(ISNUMBER('看板'!$C$4)),B781&gt;='看板'!$C$4),OR(NOT(ISNUMBER('看板'!$E$4)),B781&lt;='看板'!$E$4),OR('看板'!$C$5="",C781='看板'!$C$5),OR('看板'!$E$5="",D781='看板'!$E$5)),1,0),0)</f>
        <v>0</v>
      </c>
      <c r="N781" s="38" t="str">
        <f>IF(M781=1,COUNTIF(M$5:M781,1),"")</f>
        <v/>
      </c>
      <c r="O781" s="39" t="str">
        <f>IF(M781=1,SUMIF(M$5:M781,1,G$5:G781),"")</f>
        <v/>
      </c>
      <c r="P781" s="39" t="str">
        <f>IF(M781=1,MAX(0,MAX(O$5:O781)),"")</f>
        <v/>
      </c>
      <c r="Q781" s="40" t="str">
        <f>IF(M781=1,P781-O781,"")</f>
        <v/>
      </c>
      <c r="R781" s="38">
        <f>IF(M781=1,IF(G781&gt;0,R780+1,0),R780)</f>
        <v>0</v>
      </c>
      <c r="S781" s="38">
        <f>IF(M781=1,IF(G781&lt;0,S780+1,0),S780)</f>
        <v>0</v>
      </c>
      <c r="T781" s="36" t="str">
        <f>IF(M781&lt;&gt;1,"",IF(R780&gt;=3,"前面连赢 3 笔以上","前面连赢 "&amp;R780&amp;" 笔"))</f>
        <v/>
      </c>
      <c r="U781" s="40" t="str">
        <f>IF(AND(M781=1,ISNUMBER(H781)),H781-G781,"")</f>
        <v/>
      </c>
      <c r="V781" s="41" t="e">
        <f>IF(M781=1,O781,NA())</f>
        <v>#N/A</v>
      </c>
      <c r="W781" s="41" t="e">
        <f>IF(M781=1,-Q781,NA())</f>
        <v>#N/A</v>
      </c>
    </row>
    <row r="782">
      <c r="A782" s="17" t="n"/>
      <c r="B782" s="23" t="n"/>
      <c r="C782" s="25" t="n"/>
      <c r="D782" s="25" t="n"/>
      <c r="E782" s="25" t="n"/>
      <c r="F782" s="25" t="n"/>
      <c r="G782" s="35" t="n"/>
      <c r="H782" s="35" t="n"/>
      <c r="I782" s="25" t="n"/>
      <c r="J782" s="25" t="n"/>
      <c r="K782" s="36" t="str">
        <f>IF(ISNUMBER(B782),"周"&amp;CHOOSE(WEEKDAY(B782,2),"一","二","三","四","五","六","日"),"")</f>
        <v/>
      </c>
      <c r="L782" s="37" t="str">
        <f>IF(ISNUMBER(B782),DATE(YEAR(B782),MONTH(B782),1),"")</f>
        <v/>
      </c>
      <c r="M782" s="38">
        <f>IF(AND(ISNUMBER(B782),ISNUMBER(G782)),IF(AND(OR(NOT(ISNUMBER('看板'!$C$4)),B782&gt;='看板'!$C$4),OR(NOT(ISNUMBER('看板'!$E$4)),B782&lt;='看板'!$E$4),OR('看板'!$C$5="",C782='看板'!$C$5),OR('看板'!$E$5="",D782='看板'!$E$5)),1,0),0)</f>
        <v>0</v>
      </c>
      <c r="N782" s="38" t="str">
        <f>IF(M782=1,COUNTIF(M$5:M782,1),"")</f>
        <v/>
      </c>
      <c r="O782" s="39" t="str">
        <f>IF(M782=1,SUMIF(M$5:M782,1,G$5:G782),"")</f>
        <v/>
      </c>
      <c r="P782" s="39" t="str">
        <f>IF(M782=1,MAX(0,MAX(O$5:O782)),"")</f>
        <v/>
      </c>
      <c r="Q782" s="40" t="str">
        <f>IF(M782=1,P782-O782,"")</f>
        <v/>
      </c>
      <c r="R782" s="38">
        <f>IF(M782=1,IF(G782&gt;0,R781+1,0),R781)</f>
        <v>0</v>
      </c>
      <c r="S782" s="38">
        <f>IF(M782=1,IF(G782&lt;0,S781+1,0),S781)</f>
        <v>0</v>
      </c>
      <c r="T782" s="36" t="str">
        <f>IF(M782&lt;&gt;1,"",IF(R781&gt;=3,"前面连赢 3 笔以上","前面连赢 "&amp;R781&amp;" 笔"))</f>
        <v/>
      </c>
      <c r="U782" s="40" t="str">
        <f>IF(AND(M782=1,ISNUMBER(H782)),H782-G782,"")</f>
        <v/>
      </c>
      <c r="V782" s="41" t="e">
        <f>IF(M782=1,O782,NA())</f>
        <v>#N/A</v>
      </c>
      <c r="W782" s="41" t="e">
        <f>IF(M782=1,-Q782,NA())</f>
        <v>#N/A</v>
      </c>
    </row>
    <row r="783">
      <c r="A783" s="17" t="n"/>
      <c r="B783" s="23" t="n"/>
      <c r="C783" s="25" t="n"/>
      <c r="D783" s="25" t="n"/>
      <c r="E783" s="25" t="n"/>
      <c r="F783" s="25" t="n"/>
      <c r="G783" s="35" t="n"/>
      <c r="H783" s="35" t="n"/>
      <c r="I783" s="25" t="n"/>
      <c r="J783" s="25" t="n"/>
      <c r="K783" s="36" t="str">
        <f>IF(ISNUMBER(B783),"周"&amp;CHOOSE(WEEKDAY(B783,2),"一","二","三","四","五","六","日"),"")</f>
        <v/>
      </c>
      <c r="L783" s="37" t="str">
        <f>IF(ISNUMBER(B783),DATE(YEAR(B783),MONTH(B783),1),"")</f>
        <v/>
      </c>
      <c r="M783" s="38">
        <f>IF(AND(ISNUMBER(B783),ISNUMBER(G783)),IF(AND(OR(NOT(ISNUMBER('看板'!$C$4)),B783&gt;='看板'!$C$4),OR(NOT(ISNUMBER('看板'!$E$4)),B783&lt;='看板'!$E$4),OR('看板'!$C$5="",C783='看板'!$C$5),OR('看板'!$E$5="",D783='看板'!$E$5)),1,0),0)</f>
        <v>0</v>
      </c>
      <c r="N783" s="38" t="str">
        <f>IF(M783=1,COUNTIF(M$5:M783,1),"")</f>
        <v/>
      </c>
      <c r="O783" s="39" t="str">
        <f>IF(M783=1,SUMIF(M$5:M783,1,G$5:G783),"")</f>
        <v/>
      </c>
      <c r="P783" s="39" t="str">
        <f>IF(M783=1,MAX(0,MAX(O$5:O783)),"")</f>
        <v/>
      </c>
      <c r="Q783" s="40" t="str">
        <f>IF(M783=1,P783-O783,"")</f>
        <v/>
      </c>
      <c r="R783" s="38">
        <f>IF(M783=1,IF(G783&gt;0,R782+1,0),R782)</f>
        <v>0</v>
      </c>
      <c r="S783" s="38">
        <f>IF(M783=1,IF(G783&lt;0,S782+1,0),S782)</f>
        <v>0</v>
      </c>
      <c r="T783" s="36" t="str">
        <f>IF(M783&lt;&gt;1,"",IF(R782&gt;=3,"前面连赢 3 笔以上","前面连赢 "&amp;R782&amp;" 笔"))</f>
        <v/>
      </c>
      <c r="U783" s="40" t="str">
        <f>IF(AND(M783=1,ISNUMBER(H783)),H783-G783,"")</f>
        <v/>
      </c>
      <c r="V783" s="41" t="e">
        <f>IF(M783=1,O783,NA())</f>
        <v>#N/A</v>
      </c>
      <c r="W783" s="41" t="e">
        <f>IF(M783=1,-Q783,NA())</f>
        <v>#N/A</v>
      </c>
    </row>
    <row r="784">
      <c r="A784" s="17" t="n"/>
      <c r="B784" s="23" t="n"/>
      <c r="C784" s="25" t="n"/>
      <c r="D784" s="25" t="n"/>
      <c r="E784" s="25" t="n"/>
      <c r="F784" s="25" t="n"/>
      <c r="G784" s="35" t="n"/>
      <c r="H784" s="35" t="n"/>
      <c r="I784" s="25" t="n"/>
      <c r="J784" s="25" t="n"/>
      <c r="K784" s="36" t="str">
        <f>IF(ISNUMBER(B784),"周"&amp;CHOOSE(WEEKDAY(B784,2),"一","二","三","四","五","六","日"),"")</f>
        <v/>
      </c>
      <c r="L784" s="37" t="str">
        <f>IF(ISNUMBER(B784),DATE(YEAR(B784),MONTH(B784),1),"")</f>
        <v/>
      </c>
      <c r="M784" s="38">
        <f>IF(AND(ISNUMBER(B784),ISNUMBER(G784)),IF(AND(OR(NOT(ISNUMBER('看板'!$C$4)),B784&gt;='看板'!$C$4),OR(NOT(ISNUMBER('看板'!$E$4)),B784&lt;='看板'!$E$4),OR('看板'!$C$5="",C784='看板'!$C$5),OR('看板'!$E$5="",D784='看板'!$E$5)),1,0),0)</f>
        <v>0</v>
      </c>
      <c r="N784" s="38" t="str">
        <f>IF(M784=1,COUNTIF(M$5:M784,1),"")</f>
        <v/>
      </c>
      <c r="O784" s="39" t="str">
        <f>IF(M784=1,SUMIF(M$5:M784,1,G$5:G784),"")</f>
        <v/>
      </c>
      <c r="P784" s="39" t="str">
        <f>IF(M784=1,MAX(0,MAX(O$5:O784)),"")</f>
        <v/>
      </c>
      <c r="Q784" s="40" t="str">
        <f>IF(M784=1,P784-O784,"")</f>
        <v/>
      </c>
      <c r="R784" s="38">
        <f>IF(M784=1,IF(G784&gt;0,R783+1,0),R783)</f>
        <v>0</v>
      </c>
      <c r="S784" s="38">
        <f>IF(M784=1,IF(G784&lt;0,S783+1,0),S783)</f>
        <v>0</v>
      </c>
      <c r="T784" s="36" t="str">
        <f>IF(M784&lt;&gt;1,"",IF(R783&gt;=3,"前面连赢 3 笔以上","前面连赢 "&amp;R783&amp;" 笔"))</f>
        <v/>
      </c>
      <c r="U784" s="40" t="str">
        <f>IF(AND(M784=1,ISNUMBER(H784)),H784-G784,"")</f>
        <v/>
      </c>
      <c r="V784" s="41" t="e">
        <f>IF(M784=1,O784,NA())</f>
        <v>#N/A</v>
      </c>
      <c r="W784" s="41" t="e">
        <f>IF(M784=1,-Q784,NA())</f>
        <v>#N/A</v>
      </c>
    </row>
    <row r="785">
      <c r="A785" s="17" t="n"/>
      <c r="B785" s="23" t="n"/>
      <c r="C785" s="25" t="n"/>
      <c r="D785" s="25" t="n"/>
      <c r="E785" s="25" t="n"/>
      <c r="F785" s="25" t="n"/>
      <c r="G785" s="35" t="n"/>
      <c r="H785" s="35" t="n"/>
      <c r="I785" s="25" t="n"/>
      <c r="J785" s="25" t="n"/>
      <c r="K785" s="36" t="str">
        <f>IF(ISNUMBER(B785),"周"&amp;CHOOSE(WEEKDAY(B785,2),"一","二","三","四","五","六","日"),"")</f>
        <v/>
      </c>
      <c r="L785" s="37" t="str">
        <f>IF(ISNUMBER(B785),DATE(YEAR(B785),MONTH(B785),1),"")</f>
        <v/>
      </c>
      <c r="M785" s="38">
        <f>IF(AND(ISNUMBER(B785),ISNUMBER(G785)),IF(AND(OR(NOT(ISNUMBER('看板'!$C$4)),B785&gt;='看板'!$C$4),OR(NOT(ISNUMBER('看板'!$E$4)),B785&lt;='看板'!$E$4),OR('看板'!$C$5="",C785='看板'!$C$5),OR('看板'!$E$5="",D785='看板'!$E$5)),1,0),0)</f>
        <v>0</v>
      </c>
      <c r="N785" s="38" t="str">
        <f>IF(M785=1,COUNTIF(M$5:M785,1),"")</f>
        <v/>
      </c>
      <c r="O785" s="39" t="str">
        <f>IF(M785=1,SUMIF(M$5:M785,1,G$5:G785),"")</f>
        <v/>
      </c>
      <c r="P785" s="39" t="str">
        <f>IF(M785=1,MAX(0,MAX(O$5:O785)),"")</f>
        <v/>
      </c>
      <c r="Q785" s="40" t="str">
        <f>IF(M785=1,P785-O785,"")</f>
        <v/>
      </c>
      <c r="R785" s="38">
        <f>IF(M785=1,IF(G785&gt;0,R784+1,0),R784)</f>
        <v>0</v>
      </c>
      <c r="S785" s="38">
        <f>IF(M785=1,IF(G785&lt;0,S784+1,0),S784)</f>
        <v>0</v>
      </c>
      <c r="T785" s="36" t="str">
        <f>IF(M785&lt;&gt;1,"",IF(R784&gt;=3,"前面连赢 3 笔以上","前面连赢 "&amp;R784&amp;" 笔"))</f>
        <v/>
      </c>
      <c r="U785" s="40" t="str">
        <f>IF(AND(M785=1,ISNUMBER(H785)),H785-G785,"")</f>
        <v/>
      </c>
      <c r="V785" s="41" t="e">
        <f>IF(M785=1,O785,NA())</f>
        <v>#N/A</v>
      </c>
      <c r="W785" s="41" t="e">
        <f>IF(M785=1,-Q785,NA())</f>
        <v>#N/A</v>
      </c>
    </row>
    <row r="786">
      <c r="A786" s="17" t="n"/>
      <c r="B786" s="23" t="n"/>
      <c r="C786" s="25" t="n"/>
      <c r="D786" s="25" t="n"/>
      <c r="E786" s="25" t="n"/>
      <c r="F786" s="25" t="n"/>
      <c r="G786" s="35" t="n"/>
      <c r="H786" s="35" t="n"/>
      <c r="I786" s="25" t="n"/>
      <c r="J786" s="25" t="n"/>
      <c r="K786" s="36" t="str">
        <f>IF(ISNUMBER(B786),"周"&amp;CHOOSE(WEEKDAY(B786,2),"一","二","三","四","五","六","日"),"")</f>
        <v/>
      </c>
      <c r="L786" s="37" t="str">
        <f>IF(ISNUMBER(B786),DATE(YEAR(B786),MONTH(B786),1),"")</f>
        <v/>
      </c>
      <c r="M786" s="38">
        <f>IF(AND(ISNUMBER(B786),ISNUMBER(G786)),IF(AND(OR(NOT(ISNUMBER('看板'!$C$4)),B786&gt;='看板'!$C$4),OR(NOT(ISNUMBER('看板'!$E$4)),B786&lt;='看板'!$E$4),OR('看板'!$C$5="",C786='看板'!$C$5),OR('看板'!$E$5="",D786='看板'!$E$5)),1,0),0)</f>
        <v>0</v>
      </c>
      <c r="N786" s="38" t="str">
        <f>IF(M786=1,COUNTIF(M$5:M786,1),"")</f>
        <v/>
      </c>
      <c r="O786" s="39" t="str">
        <f>IF(M786=1,SUMIF(M$5:M786,1,G$5:G786),"")</f>
        <v/>
      </c>
      <c r="P786" s="39" t="str">
        <f>IF(M786=1,MAX(0,MAX(O$5:O786)),"")</f>
        <v/>
      </c>
      <c r="Q786" s="40" t="str">
        <f>IF(M786=1,P786-O786,"")</f>
        <v/>
      </c>
      <c r="R786" s="38">
        <f>IF(M786=1,IF(G786&gt;0,R785+1,0),R785)</f>
        <v>0</v>
      </c>
      <c r="S786" s="38">
        <f>IF(M786=1,IF(G786&lt;0,S785+1,0),S785)</f>
        <v>0</v>
      </c>
      <c r="T786" s="36" t="str">
        <f>IF(M786&lt;&gt;1,"",IF(R785&gt;=3,"前面连赢 3 笔以上","前面连赢 "&amp;R785&amp;" 笔"))</f>
        <v/>
      </c>
      <c r="U786" s="40" t="str">
        <f>IF(AND(M786=1,ISNUMBER(H786)),H786-G786,"")</f>
        <v/>
      </c>
      <c r="V786" s="41" t="e">
        <f>IF(M786=1,O786,NA())</f>
        <v>#N/A</v>
      </c>
      <c r="W786" s="41" t="e">
        <f>IF(M786=1,-Q786,NA())</f>
        <v>#N/A</v>
      </c>
    </row>
    <row r="787">
      <c r="A787" s="17" t="n"/>
      <c r="B787" s="23" t="n"/>
      <c r="C787" s="25" t="n"/>
      <c r="D787" s="25" t="n"/>
      <c r="E787" s="25" t="n"/>
      <c r="F787" s="25" t="n"/>
      <c r="G787" s="35" t="n"/>
      <c r="H787" s="35" t="n"/>
      <c r="I787" s="25" t="n"/>
      <c r="J787" s="25" t="n"/>
      <c r="K787" s="36" t="str">
        <f>IF(ISNUMBER(B787),"周"&amp;CHOOSE(WEEKDAY(B787,2),"一","二","三","四","五","六","日"),"")</f>
        <v/>
      </c>
      <c r="L787" s="37" t="str">
        <f>IF(ISNUMBER(B787),DATE(YEAR(B787),MONTH(B787),1),"")</f>
        <v/>
      </c>
      <c r="M787" s="38">
        <f>IF(AND(ISNUMBER(B787),ISNUMBER(G787)),IF(AND(OR(NOT(ISNUMBER('看板'!$C$4)),B787&gt;='看板'!$C$4),OR(NOT(ISNUMBER('看板'!$E$4)),B787&lt;='看板'!$E$4),OR('看板'!$C$5="",C787='看板'!$C$5),OR('看板'!$E$5="",D787='看板'!$E$5)),1,0),0)</f>
        <v>0</v>
      </c>
      <c r="N787" s="38" t="str">
        <f>IF(M787=1,COUNTIF(M$5:M787,1),"")</f>
        <v/>
      </c>
      <c r="O787" s="39" t="str">
        <f>IF(M787=1,SUMIF(M$5:M787,1,G$5:G787),"")</f>
        <v/>
      </c>
      <c r="P787" s="39" t="str">
        <f>IF(M787=1,MAX(0,MAX(O$5:O787)),"")</f>
        <v/>
      </c>
      <c r="Q787" s="40" t="str">
        <f>IF(M787=1,P787-O787,"")</f>
        <v/>
      </c>
      <c r="R787" s="38">
        <f>IF(M787=1,IF(G787&gt;0,R786+1,0),R786)</f>
        <v>0</v>
      </c>
      <c r="S787" s="38">
        <f>IF(M787=1,IF(G787&lt;0,S786+1,0),S786)</f>
        <v>0</v>
      </c>
      <c r="T787" s="36" t="str">
        <f>IF(M787&lt;&gt;1,"",IF(R786&gt;=3,"前面连赢 3 笔以上","前面连赢 "&amp;R786&amp;" 笔"))</f>
        <v/>
      </c>
      <c r="U787" s="40" t="str">
        <f>IF(AND(M787=1,ISNUMBER(H787)),H787-G787,"")</f>
        <v/>
      </c>
      <c r="V787" s="41" t="e">
        <f>IF(M787=1,O787,NA())</f>
        <v>#N/A</v>
      </c>
      <c r="W787" s="41" t="e">
        <f>IF(M787=1,-Q787,NA())</f>
        <v>#N/A</v>
      </c>
    </row>
    <row r="788">
      <c r="A788" s="17" t="n"/>
      <c r="B788" s="23" t="n"/>
      <c r="C788" s="25" t="n"/>
      <c r="D788" s="25" t="n"/>
      <c r="E788" s="25" t="n"/>
      <c r="F788" s="25" t="n"/>
      <c r="G788" s="35" t="n"/>
      <c r="H788" s="35" t="n"/>
      <c r="I788" s="25" t="n"/>
      <c r="J788" s="25" t="n"/>
      <c r="K788" s="36" t="str">
        <f>IF(ISNUMBER(B788),"周"&amp;CHOOSE(WEEKDAY(B788,2),"一","二","三","四","五","六","日"),"")</f>
        <v/>
      </c>
      <c r="L788" s="37" t="str">
        <f>IF(ISNUMBER(B788),DATE(YEAR(B788),MONTH(B788),1),"")</f>
        <v/>
      </c>
      <c r="M788" s="38">
        <f>IF(AND(ISNUMBER(B788),ISNUMBER(G788)),IF(AND(OR(NOT(ISNUMBER('看板'!$C$4)),B788&gt;='看板'!$C$4),OR(NOT(ISNUMBER('看板'!$E$4)),B788&lt;='看板'!$E$4),OR('看板'!$C$5="",C788='看板'!$C$5),OR('看板'!$E$5="",D788='看板'!$E$5)),1,0),0)</f>
        <v>0</v>
      </c>
      <c r="N788" s="38" t="str">
        <f>IF(M788=1,COUNTIF(M$5:M788,1),"")</f>
        <v/>
      </c>
      <c r="O788" s="39" t="str">
        <f>IF(M788=1,SUMIF(M$5:M788,1,G$5:G788),"")</f>
        <v/>
      </c>
      <c r="P788" s="39" t="str">
        <f>IF(M788=1,MAX(0,MAX(O$5:O788)),"")</f>
        <v/>
      </c>
      <c r="Q788" s="40" t="str">
        <f>IF(M788=1,P788-O788,"")</f>
        <v/>
      </c>
      <c r="R788" s="38">
        <f>IF(M788=1,IF(G788&gt;0,R787+1,0),R787)</f>
        <v>0</v>
      </c>
      <c r="S788" s="38">
        <f>IF(M788=1,IF(G788&lt;0,S787+1,0),S787)</f>
        <v>0</v>
      </c>
      <c r="T788" s="36" t="str">
        <f>IF(M788&lt;&gt;1,"",IF(R787&gt;=3,"前面连赢 3 笔以上","前面连赢 "&amp;R787&amp;" 笔"))</f>
        <v/>
      </c>
      <c r="U788" s="40" t="str">
        <f>IF(AND(M788=1,ISNUMBER(H788)),H788-G788,"")</f>
        <v/>
      </c>
      <c r="V788" s="41" t="e">
        <f>IF(M788=1,O788,NA())</f>
        <v>#N/A</v>
      </c>
      <c r="W788" s="41" t="e">
        <f>IF(M788=1,-Q788,NA())</f>
        <v>#N/A</v>
      </c>
    </row>
    <row r="789">
      <c r="A789" s="17" t="n"/>
      <c r="B789" s="23" t="n"/>
      <c r="C789" s="25" t="n"/>
      <c r="D789" s="25" t="n"/>
      <c r="E789" s="25" t="n"/>
      <c r="F789" s="25" t="n"/>
      <c r="G789" s="35" t="n"/>
      <c r="H789" s="35" t="n"/>
      <c r="I789" s="25" t="n"/>
      <c r="J789" s="25" t="n"/>
      <c r="K789" s="36" t="str">
        <f>IF(ISNUMBER(B789),"周"&amp;CHOOSE(WEEKDAY(B789,2),"一","二","三","四","五","六","日"),"")</f>
        <v/>
      </c>
      <c r="L789" s="37" t="str">
        <f>IF(ISNUMBER(B789),DATE(YEAR(B789),MONTH(B789),1),"")</f>
        <v/>
      </c>
      <c r="M789" s="38">
        <f>IF(AND(ISNUMBER(B789),ISNUMBER(G789)),IF(AND(OR(NOT(ISNUMBER('看板'!$C$4)),B789&gt;='看板'!$C$4),OR(NOT(ISNUMBER('看板'!$E$4)),B789&lt;='看板'!$E$4),OR('看板'!$C$5="",C789='看板'!$C$5),OR('看板'!$E$5="",D789='看板'!$E$5)),1,0),0)</f>
        <v>0</v>
      </c>
      <c r="N789" s="38" t="str">
        <f>IF(M789=1,COUNTIF(M$5:M789,1),"")</f>
        <v/>
      </c>
      <c r="O789" s="39" t="str">
        <f>IF(M789=1,SUMIF(M$5:M789,1,G$5:G789),"")</f>
        <v/>
      </c>
      <c r="P789" s="39" t="str">
        <f>IF(M789=1,MAX(0,MAX(O$5:O789)),"")</f>
        <v/>
      </c>
      <c r="Q789" s="40" t="str">
        <f>IF(M789=1,P789-O789,"")</f>
        <v/>
      </c>
      <c r="R789" s="38">
        <f>IF(M789=1,IF(G789&gt;0,R788+1,0),R788)</f>
        <v>0</v>
      </c>
      <c r="S789" s="38">
        <f>IF(M789=1,IF(G789&lt;0,S788+1,0),S788)</f>
        <v>0</v>
      </c>
      <c r="T789" s="36" t="str">
        <f>IF(M789&lt;&gt;1,"",IF(R788&gt;=3,"前面连赢 3 笔以上","前面连赢 "&amp;R788&amp;" 笔"))</f>
        <v/>
      </c>
      <c r="U789" s="40" t="str">
        <f>IF(AND(M789=1,ISNUMBER(H789)),H789-G789,"")</f>
        <v/>
      </c>
      <c r="V789" s="41" t="e">
        <f>IF(M789=1,O789,NA())</f>
        <v>#N/A</v>
      </c>
      <c r="W789" s="41" t="e">
        <f>IF(M789=1,-Q789,NA())</f>
        <v>#N/A</v>
      </c>
    </row>
    <row r="790">
      <c r="A790" s="17" t="n"/>
      <c r="B790" s="23" t="n"/>
      <c r="C790" s="25" t="n"/>
      <c r="D790" s="25" t="n"/>
      <c r="E790" s="25" t="n"/>
      <c r="F790" s="25" t="n"/>
      <c r="G790" s="35" t="n"/>
      <c r="H790" s="35" t="n"/>
      <c r="I790" s="25" t="n"/>
      <c r="J790" s="25" t="n"/>
      <c r="K790" s="36" t="str">
        <f>IF(ISNUMBER(B790),"周"&amp;CHOOSE(WEEKDAY(B790,2),"一","二","三","四","五","六","日"),"")</f>
        <v/>
      </c>
      <c r="L790" s="37" t="str">
        <f>IF(ISNUMBER(B790),DATE(YEAR(B790),MONTH(B790),1),"")</f>
        <v/>
      </c>
      <c r="M790" s="38">
        <f>IF(AND(ISNUMBER(B790),ISNUMBER(G790)),IF(AND(OR(NOT(ISNUMBER('看板'!$C$4)),B790&gt;='看板'!$C$4),OR(NOT(ISNUMBER('看板'!$E$4)),B790&lt;='看板'!$E$4),OR('看板'!$C$5="",C790='看板'!$C$5),OR('看板'!$E$5="",D790='看板'!$E$5)),1,0),0)</f>
        <v>0</v>
      </c>
      <c r="N790" s="38" t="str">
        <f>IF(M790=1,COUNTIF(M$5:M790,1),"")</f>
        <v/>
      </c>
      <c r="O790" s="39" t="str">
        <f>IF(M790=1,SUMIF(M$5:M790,1,G$5:G790),"")</f>
        <v/>
      </c>
      <c r="P790" s="39" t="str">
        <f>IF(M790=1,MAX(0,MAX(O$5:O790)),"")</f>
        <v/>
      </c>
      <c r="Q790" s="40" t="str">
        <f>IF(M790=1,P790-O790,"")</f>
        <v/>
      </c>
      <c r="R790" s="38">
        <f>IF(M790=1,IF(G790&gt;0,R789+1,0),R789)</f>
        <v>0</v>
      </c>
      <c r="S790" s="38">
        <f>IF(M790=1,IF(G790&lt;0,S789+1,0),S789)</f>
        <v>0</v>
      </c>
      <c r="T790" s="36" t="str">
        <f>IF(M790&lt;&gt;1,"",IF(R789&gt;=3,"前面连赢 3 笔以上","前面连赢 "&amp;R789&amp;" 笔"))</f>
        <v/>
      </c>
      <c r="U790" s="40" t="str">
        <f>IF(AND(M790=1,ISNUMBER(H790)),H790-G790,"")</f>
        <v/>
      </c>
      <c r="V790" s="41" t="e">
        <f>IF(M790=1,O790,NA())</f>
        <v>#N/A</v>
      </c>
      <c r="W790" s="41" t="e">
        <f>IF(M790=1,-Q790,NA())</f>
        <v>#N/A</v>
      </c>
    </row>
    <row r="791">
      <c r="A791" s="17" t="n"/>
      <c r="B791" s="23" t="n"/>
      <c r="C791" s="25" t="n"/>
      <c r="D791" s="25" t="n"/>
      <c r="E791" s="25" t="n"/>
      <c r="F791" s="25" t="n"/>
      <c r="G791" s="35" t="n"/>
      <c r="H791" s="35" t="n"/>
      <c r="I791" s="25" t="n"/>
      <c r="J791" s="25" t="n"/>
      <c r="K791" s="36" t="str">
        <f>IF(ISNUMBER(B791),"周"&amp;CHOOSE(WEEKDAY(B791,2),"一","二","三","四","五","六","日"),"")</f>
        <v/>
      </c>
      <c r="L791" s="37" t="str">
        <f>IF(ISNUMBER(B791),DATE(YEAR(B791),MONTH(B791),1),"")</f>
        <v/>
      </c>
      <c r="M791" s="38">
        <f>IF(AND(ISNUMBER(B791),ISNUMBER(G791)),IF(AND(OR(NOT(ISNUMBER('看板'!$C$4)),B791&gt;='看板'!$C$4),OR(NOT(ISNUMBER('看板'!$E$4)),B791&lt;='看板'!$E$4),OR('看板'!$C$5="",C791='看板'!$C$5),OR('看板'!$E$5="",D791='看板'!$E$5)),1,0),0)</f>
        <v>0</v>
      </c>
      <c r="N791" s="38" t="str">
        <f>IF(M791=1,COUNTIF(M$5:M791,1),"")</f>
        <v/>
      </c>
      <c r="O791" s="39" t="str">
        <f>IF(M791=1,SUMIF(M$5:M791,1,G$5:G791),"")</f>
        <v/>
      </c>
      <c r="P791" s="39" t="str">
        <f>IF(M791=1,MAX(0,MAX(O$5:O791)),"")</f>
        <v/>
      </c>
      <c r="Q791" s="40" t="str">
        <f>IF(M791=1,P791-O791,"")</f>
        <v/>
      </c>
      <c r="R791" s="38">
        <f>IF(M791=1,IF(G791&gt;0,R790+1,0),R790)</f>
        <v>0</v>
      </c>
      <c r="S791" s="38">
        <f>IF(M791=1,IF(G791&lt;0,S790+1,0),S790)</f>
        <v>0</v>
      </c>
      <c r="T791" s="36" t="str">
        <f>IF(M791&lt;&gt;1,"",IF(R790&gt;=3,"前面连赢 3 笔以上","前面连赢 "&amp;R790&amp;" 笔"))</f>
        <v/>
      </c>
      <c r="U791" s="40" t="str">
        <f>IF(AND(M791=1,ISNUMBER(H791)),H791-G791,"")</f>
        <v/>
      </c>
      <c r="V791" s="41" t="e">
        <f>IF(M791=1,O791,NA())</f>
        <v>#N/A</v>
      </c>
      <c r="W791" s="41" t="e">
        <f>IF(M791=1,-Q791,NA())</f>
        <v>#N/A</v>
      </c>
    </row>
    <row r="792">
      <c r="A792" s="17" t="n"/>
      <c r="B792" s="23" t="n"/>
      <c r="C792" s="25" t="n"/>
      <c r="D792" s="25" t="n"/>
      <c r="E792" s="25" t="n"/>
      <c r="F792" s="25" t="n"/>
      <c r="G792" s="35" t="n"/>
      <c r="H792" s="35" t="n"/>
      <c r="I792" s="25" t="n"/>
      <c r="J792" s="25" t="n"/>
      <c r="K792" s="36" t="str">
        <f>IF(ISNUMBER(B792),"周"&amp;CHOOSE(WEEKDAY(B792,2),"一","二","三","四","五","六","日"),"")</f>
        <v/>
      </c>
      <c r="L792" s="37" t="str">
        <f>IF(ISNUMBER(B792),DATE(YEAR(B792),MONTH(B792),1),"")</f>
        <v/>
      </c>
      <c r="M792" s="38">
        <f>IF(AND(ISNUMBER(B792),ISNUMBER(G792)),IF(AND(OR(NOT(ISNUMBER('看板'!$C$4)),B792&gt;='看板'!$C$4),OR(NOT(ISNUMBER('看板'!$E$4)),B792&lt;='看板'!$E$4),OR('看板'!$C$5="",C792='看板'!$C$5),OR('看板'!$E$5="",D792='看板'!$E$5)),1,0),0)</f>
        <v>0</v>
      </c>
      <c r="N792" s="38" t="str">
        <f>IF(M792=1,COUNTIF(M$5:M792,1),"")</f>
        <v/>
      </c>
      <c r="O792" s="39" t="str">
        <f>IF(M792=1,SUMIF(M$5:M792,1,G$5:G792),"")</f>
        <v/>
      </c>
      <c r="P792" s="39" t="str">
        <f>IF(M792=1,MAX(0,MAX(O$5:O792)),"")</f>
        <v/>
      </c>
      <c r="Q792" s="40" t="str">
        <f>IF(M792=1,P792-O792,"")</f>
        <v/>
      </c>
      <c r="R792" s="38">
        <f>IF(M792=1,IF(G792&gt;0,R791+1,0),R791)</f>
        <v>0</v>
      </c>
      <c r="S792" s="38">
        <f>IF(M792=1,IF(G792&lt;0,S791+1,0),S791)</f>
        <v>0</v>
      </c>
      <c r="T792" s="36" t="str">
        <f>IF(M792&lt;&gt;1,"",IF(R791&gt;=3,"前面连赢 3 笔以上","前面连赢 "&amp;R791&amp;" 笔"))</f>
        <v/>
      </c>
      <c r="U792" s="40" t="str">
        <f>IF(AND(M792=1,ISNUMBER(H792)),H792-G792,"")</f>
        <v/>
      </c>
      <c r="V792" s="41" t="e">
        <f>IF(M792=1,O792,NA())</f>
        <v>#N/A</v>
      </c>
      <c r="W792" s="41" t="e">
        <f>IF(M792=1,-Q792,NA())</f>
        <v>#N/A</v>
      </c>
    </row>
    <row r="793">
      <c r="A793" s="17" t="n"/>
      <c r="B793" s="23" t="n"/>
      <c r="C793" s="25" t="n"/>
      <c r="D793" s="25" t="n"/>
      <c r="E793" s="25" t="n"/>
      <c r="F793" s="25" t="n"/>
      <c r="G793" s="35" t="n"/>
      <c r="H793" s="35" t="n"/>
      <c r="I793" s="25" t="n"/>
      <c r="J793" s="25" t="n"/>
      <c r="K793" s="36" t="str">
        <f>IF(ISNUMBER(B793),"周"&amp;CHOOSE(WEEKDAY(B793,2),"一","二","三","四","五","六","日"),"")</f>
        <v/>
      </c>
      <c r="L793" s="37" t="str">
        <f>IF(ISNUMBER(B793),DATE(YEAR(B793),MONTH(B793),1),"")</f>
        <v/>
      </c>
      <c r="M793" s="38">
        <f>IF(AND(ISNUMBER(B793),ISNUMBER(G793)),IF(AND(OR(NOT(ISNUMBER('看板'!$C$4)),B793&gt;='看板'!$C$4),OR(NOT(ISNUMBER('看板'!$E$4)),B793&lt;='看板'!$E$4),OR('看板'!$C$5="",C793='看板'!$C$5),OR('看板'!$E$5="",D793='看板'!$E$5)),1,0),0)</f>
        <v>0</v>
      </c>
      <c r="N793" s="38" t="str">
        <f>IF(M793=1,COUNTIF(M$5:M793,1),"")</f>
        <v/>
      </c>
      <c r="O793" s="39" t="str">
        <f>IF(M793=1,SUMIF(M$5:M793,1,G$5:G793),"")</f>
        <v/>
      </c>
      <c r="P793" s="39" t="str">
        <f>IF(M793=1,MAX(0,MAX(O$5:O793)),"")</f>
        <v/>
      </c>
      <c r="Q793" s="40" t="str">
        <f>IF(M793=1,P793-O793,"")</f>
        <v/>
      </c>
      <c r="R793" s="38">
        <f>IF(M793=1,IF(G793&gt;0,R792+1,0),R792)</f>
        <v>0</v>
      </c>
      <c r="S793" s="38">
        <f>IF(M793=1,IF(G793&lt;0,S792+1,0),S792)</f>
        <v>0</v>
      </c>
      <c r="T793" s="36" t="str">
        <f>IF(M793&lt;&gt;1,"",IF(R792&gt;=3,"前面连赢 3 笔以上","前面连赢 "&amp;R792&amp;" 笔"))</f>
        <v/>
      </c>
      <c r="U793" s="40" t="str">
        <f>IF(AND(M793=1,ISNUMBER(H793)),H793-G793,"")</f>
        <v/>
      </c>
      <c r="V793" s="41" t="e">
        <f>IF(M793=1,O793,NA())</f>
        <v>#N/A</v>
      </c>
      <c r="W793" s="41" t="e">
        <f>IF(M793=1,-Q793,NA())</f>
        <v>#N/A</v>
      </c>
    </row>
    <row r="794">
      <c r="A794" s="17" t="n"/>
      <c r="B794" s="23" t="n"/>
      <c r="C794" s="25" t="n"/>
      <c r="D794" s="25" t="n"/>
      <c r="E794" s="25" t="n"/>
      <c r="F794" s="25" t="n"/>
      <c r="G794" s="35" t="n"/>
      <c r="H794" s="35" t="n"/>
      <c r="I794" s="25" t="n"/>
      <c r="J794" s="25" t="n"/>
      <c r="K794" s="36" t="str">
        <f>IF(ISNUMBER(B794),"周"&amp;CHOOSE(WEEKDAY(B794,2),"一","二","三","四","五","六","日"),"")</f>
        <v/>
      </c>
      <c r="L794" s="37" t="str">
        <f>IF(ISNUMBER(B794),DATE(YEAR(B794),MONTH(B794),1),"")</f>
        <v/>
      </c>
      <c r="M794" s="38">
        <f>IF(AND(ISNUMBER(B794),ISNUMBER(G794)),IF(AND(OR(NOT(ISNUMBER('看板'!$C$4)),B794&gt;='看板'!$C$4),OR(NOT(ISNUMBER('看板'!$E$4)),B794&lt;='看板'!$E$4),OR('看板'!$C$5="",C794='看板'!$C$5),OR('看板'!$E$5="",D794='看板'!$E$5)),1,0),0)</f>
        <v>0</v>
      </c>
      <c r="N794" s="38" t="str">
        <f>IF(M794=1,COUNTIF(M$5:M794,1),"")</f>
        <v/>
      </c>
      <c r="O794" s="39" t="str">
        <f>IF(M794=1,SUMIF(M$5:M794,1,G$5:G794),"")</f>
        <v/>
      </c>
      <c r="P794" s="39" t="str">
        <f>IF(M794=1,MAX(0,MAX(O$5:O794)),"")</f>
        <v/>
      </c>
      <c r="Q794" s="40" t="str">
        <f>IF(M794=1,P794-O794,"")</f>
        <v/>
      </c>
      <c r="R794" s="38">
        <f>IF(M794=1,IF(G794&gt;0,R793+1,0),R793)</f>
        <v>0</v>
      </c>
      <c r="S794" s="38">
        <f>IF(M794=1,IF(G794&lt;0,S793+1,0),S793)</f>
        <v>0</v>
      </c>
      <c r="T794" s="36" t="str">
        <f>IF(M794&lt;&gt;1,"",IF(R793&gt;=3,"前面连赢 3 笔以上","前面连赢 "&amp;R793&amp;" 笔"))</f>
        <v/>
      </c>
      <c r="U794" s="40" t="str">
        <f>IF(AND(M794=1,ISNUMBER(H794)),H794-G794,"")</f>
        <v/>
      </c>
      <c r="V794" s="41" t="e">
        <f>IF(M794=1,O794,NA())</f>
        <v>#N/A</v>
      </c>
      <c r="W794" s="41" t="e">
        <f>IF(M794=1,-Q794,NA())</f>
        <v>#N/A</v>
      </c>
    </row>
    <row r="795">
      <c r="A795" s="17" t="n"/>
      <c r="B795" s="23" t="n"/>
      <c r="C795" s="25" t="n"/>
      <c r="D795" s="25" t="n"/>
      <c r="E795" s="25" t="n"/>
      <c r="F795" s="25" t="n"/>
      <c r="G795" s="35" t="n"/>
      <c r="H795" s="35" t="n"/>
      <c r="I795" s="25" t="n"/>
      <c r="J795" s="25" t="n"/>
      <c r="K795" s="36" t="str">
        <f>IF(ISNUMBER(B795),"周"&amp;CHOOSE(WEEKDAY(B795,2),"一","二","三","四","五","六","日"),"")</f>
        <v/>
      </c>
      <c r="L795" s="37" t="str">
        <f>IF(ISNUMBER(B795),DATE(YEAR(B795),MONTH(B795),1),"")</f>
        <v/>
      </c>
      <c r="M795" s="38">
        <f>IF(AND(ISNUMBER(B795),ISNUMBER(G795)),IF(AND(OR(NOT(ISNUMBER('看板'!$C$4)),B795&gt;='看板'!$C$4),OR(NOT(ISNUMBER('看板'!$E$4)),B795&lt;='看板'!$E$4),OR('看板'!$C$5="",C795='看板'!$C$5),OR('看板'!$E$5="",D795='看板'!$E$5)),1,0),0)</f>
        <v>0</v>
      </c>
      <c r="N795" s="38" t="str">
        <f>IF(M795=1,COUNTIF(M$5:M795,1),"")</f>
        <v/>
      </c>
      <c r="O795" s="39" t="str">
        <f>IF(M795=1,SUMIF(M$5:M795,1,G$5:G795),"")</f>
        <v/>
      </c>
      <c r="P795" s="39" t="str">
        <f>IF(M795=1,MAX(0,MAX(O$5:O795)),"")</f>
        <v/>
      </c>
      <c r="Q795" s="40" t="str">
        <f>IF(M795=1,P795-O795,"")</f>
        <v/>
      </c>
      <c r="R795" s="38">
        <f>IF(M795=1,IF(G795&gt;0,R794+1,0),R794)</f>
        <v>0</v>
      </c>
      <c r="S795" s="38">
        <f>IF(M795=1,IF(G795&lt;0,S794+1,0),S794)</f>
        <v>0</v>
      </c>
      <c r="T795" s="36" t="str">
        <f>IF(M795&lt;&gt;1,"",IF(R794&gt;=3,"前面连赢 3 笔以上","前面连赢 "&amp;R794&amp;" 笔"))</f>
        <v/>
      </c>
      <c r="U795" s="40" t="str">
        <f>IF(AND(M795=1,ISNUMBER(H795)),H795-G795,"")</f>
        <v/>
      </c>
      <c r="V795" s="41" t="e">
        <f>IF(M795=1,O795,NA())</f>
        <v>#N/A</v>
      </c>
      <c r="W795" s="41" t="e">
        <f>IF(M795=1,-Q795,NA())</f>
        <v>#N/A</v>
      </c>
    </row>
    <row r="796">
      <c r="A796" s="17" t="n"/>
      <c r="B796" s="23" t="n"/>
      <c r="C796" s="25" t="n"/>
      <c r="D796" s="25" t="n"/>
      <c r="E796" s="25" t="n"/>
      <c r="F796" s="25" t="n"/>
      <c r="G796" s="35" t="n"/>
      <c r="H796" s="35" t="n"/>
      <c r="I796" s="25" t="n"/>
      <c r="J796" s="25" t="n"/>
      <c r="K796" s="36" t="str">
        <f>IF(ISNUMBER(B796),"周"&amp;CHOOSE(WEEKDAY(B796,2),"一","二","三","四","五","六","日"),"")</f>
        <v/>
      </c>
      <c r="L796" s="37" t="str">
        <f>IF(ISNUMBER(B796),DATE(YEAR(B796),MONTH(B796),1),"")</f>
        <v/>
      </c>
      <c r="M796" s="38">
        <f>IF(AND(ISNUMBER(B796),ISNUMBER(G796)),IF(AND(OR(NOT(ISNUMBER('看板'!$C$4)),B796&gt;='看板'!$C$4),OR(NOT(ISNUMBER('看板'!$E$4)),B796&lt;='看板'!$E$4),OR('看板'!$C$5="",C796='看板'!$C$5),OR('看板'!$E$5="",D796='看板'!$E$5)),1,0),0)</f>
        <v>0</v>
      </c>
      <c r="N796" s="38" t="str">
        <f>IF(M796=1,COUNTIF(M$5:M796,1),"")</f>
        <v/>
      </c>
      <c r="O796" s="39" t="str">
        <f>IF(M796=1,SUMIF(M$5:M796,1,G$5:G796),"")</f>
        <v/>
      </c>
      <c r="P796" s="39" t="str">
        <f>IF(M796=1,MAX(0,MAX(O$5:O796)),"")</f>
        <v/>
      </c>
      <c r="Q796" s="40" t="str">
        <f>IF(M796=1,P796-O796,"")</f>
        <v/>
      </c>
      <c r="R796" s="38">
        <f>IF(M796=1,IF(G796&gt;0,R795+1,0),R795)</f>
        <v>0</v>
      </c>
      <c r="S796" s="38">
        <f>IF(M796=1,IF(G796&lt;0,S795+1,0),S795)</f>
        <v>0</v>
      </c>
      <c r="T796" s="36" t="str">
        <f>IF(M796&lt;&gt;1,"",IF(R795&gt;=3,"前面连赢 3 笔以上","前面连赢 "&amp;R795&amp;" 笔"))</f>
        <v/>
      </c>
      <c r="U796" s="40" t="str">
        <f>IF(AND(M796=1,ISNUMBER(H796)),H796-G796,"")</f>
        <v/>
      </c>
      <c r="V796" s="41" t="e">
        <f>IF(M796=1,O796,NA())</f>
        <v>#N/A</v>
      </c>
      <c r="W796" s="41" t="e">
        <f>IF(M796=1,-Q796,NA())</f>
        <v>#N/A</v>
      </c>
    </row>
    <row r="797">
      <c r="A797" s="17" t="n"/>
      <c r="B797" s="23" t="n"/>
      <c r="C797" s="25" t="n"/>
      <c r="D797" s="25" t="n"/>
      <c r="E797" s="25" t="n"/>
      <c r="F797" s="25" t="n"/>
      <c r="G797" s="35" t="n"/>
      <c r="H797" s="35" t="n"/>
      <c r="I797" s="25" t="n"/>
      <c r="J797" s="25" t="n"/>
      <c r="K797" s="36" t="str">
        <f>IF(ISNUMBER(B797),"周"&amp;CHOOSE(WEEKDAY(B797,2),"一","二","三","四","五","六","日"),"")</f>
        <v/>
      </c>
      <c r="L797" s="37" t="str">
        <f>IF(ISNUMBER(B797),DATE(YEAR(B797),MONTH(B797),1),"")</f>
        <v/>
      </c>
      <c r="M797" s="38">
        <f>IF(AND(ISNUMBER(B797),ISNUMBER(G797)),IF(AND(OR(NOT(ISNUMBER('看板'!$C$4)),B797&gt;='看板'!$C$4),OR(NOT(ISNUMBER('看板'!$E$4)),B797&lt;='看板'!$E$4),OR('看板'!$C$5="",C797='看板'!$C$5),OR('看板'!$E$5="",D797='看板'!$E$5)),1,0),0)</f>
        <v>0</v>
      </c>
      <c r="N797" s="38" t="str">
        <f>IF(M797=1,COUNTIF(M$5:M797,1),"")</f>
        <v/>
      </c>
      <c r="O797" s="39" t="str">
        <f>IF(M797=1,SUMIF(M$5:M797,1,G$5:G797),"")</f>
        <v/>
      </c>
      <c r="P797" s="39" t="str">
        <f>IF(M797=1,MAX(0,MAX(O$5:O797)),"")</f>
        <v/>
      </c>
      <c r="Q797" s="40" t="str">
        <f>IF(M797=1,P797-O797,"")</f>
        <v/>
      </c>
      <c r="R797" s="38">
        <f>IF(M797=1,IF(G797&gt;0,R796+1,0),R796)</f>
        <v>0</v>
      </c>
      <c r="S797" s="38">
        <f>IF(M797=1,IF(G797&lt;0,S796+1,0),S796)</f>
        <v>0</v>
      </c>
      <c r="T797" s="36" t="str">
        <f>IF(M797&lt;&gt;1,"",IF(R796&gt;=3,"前面连赢 3 笔以上","前面连赢 "&amp;R796&amp;" 笔"))</f>
        <v/>
      </c>
      <c r="U797" s="40" t="str">
        <f>IF(AND(M797=1,ISNUMBER(H797)),H797-G797,"")</f>
        <v/>
      </c>
      <c r="V797" s="41" t="e">
        <f>IF(M797=1,O797,NA())</f>
        <v>#N/A</v>
      </c>
      <c r="W797" s="41" t="e">
        <f>IF(M797=1,-Q797,NA())</f>
        <v>#N/A</v>
      </c>
    </row>
    <row r="798">
      <c r="A798" s="17" t="n"/>
      <c r="B798" s="23" t="n"/>
      <c r="C798" s="25" t="n"/>
      <c r="D798" s="25" t="n"/>
      <c r="E798" s="25" t="n"/>
      <c r="F798" s="25" t="n"/>
      <c r="G798" s="35" t="n"/>
      <c r="H798" s="35" t="n"/>
      <c r="I798" s="25" t="n"/>
      <c r="J798" s="25" t="n"/>
      <c r="K798" s="36" t="str">
        <f>IF(ISNUMBER(B798),"周"&amp;CHOOSE(WEEKDAY(B798,2),"一","二","三","四","五","六","日"),"")</f>
        <v/>
      </c>
      <c r="L798" s="37" t="str">
        <f>IF(ISNUMBER(B798),DATE(YEAR(B798),MONTH(B798),1),"")</f>
        <v/>
      </c>
      <c r="M798" s="38">
        <f>IF(AND(ISNUMBER(B798),ISNUMBER(G798)),IF(AND(OR(NOT(ISNUMBER('看板'!$C$4)),B798&gt;='看板'!$C$4),OR(NOT(ISNUMBER('看板'!$E$4)),B798&lt;='看板'!$E$4),OR('看板'!$C$5="",C798='看板'!$C$5),OR('看板'!$E$5="",D798='看板'!$E$5)),1,0),0)</f>
        <v>0</v>
      </c>
      <c r="N798" s="38" t="str">
        <f>IF(M798=1,COUNTIF(M$5:M798,1),"")</f>
        <v/>
      </c>
      <c r="O798" s="39" t="str">
        <f>IF(M798=1,SUMIF(M$5:M798,1,G$5:G798),"")</f>
        <v/>
      </c>
      <c r="P798" s="39" t="str">
        <f>IF(M798=1,MAX(0,MAX(O$5:O798)),"")</f>
        <v/>
      </c>
      <c r="Q798" s="40" t="str">
        <f>IF(M798=1,P798-O798,"")</f>
        <v/>
      </c>
      <c r="R798" s="38">
        <f>IF(M798=1,IF(G798&gt;0,R797+1,0),R797)</f>
        <v>0</v>
      </c>
      <c r="S798" s="38">
        <f>IF(M798=1,IF(G798&lt;0,S797+1,0),S797)</f>
        <v>0</v>
      </c>
      <c r="T798" s="36" t="str">
        <f>IF(M798&lt;&gt;1,"",IF(R797&gt;=3,"前面连赢 3 笔以上","前面连赢 "&amp;R797&amp;" 笔"))</f>
        <v/>
      </c>
      <c r="U798" s="40" t="str">
        <f>IF(AND(M798=1,ISNUMBER(H798)),H798-G798,"")</f>
        <v/>
      </c>
      <c r="V798" s="41" t="e">
        <f>IF(M798=1,O798,NA())</f>
        <v>#N/A</v>
      </c>
      <c r="W798" s="41" t="e">
        <f>IF(M798=1,-Q798,NA())</f>
        <v>#N/A</v>
      </c>
    </row>
    <row r="799">
      <c r="A799" s="17" t="n"/>
      <c r="B799" s="23" t="n"/>
      <c r="C799" s="25" t="n"/>
      <c r="D799" s="25" t="n"/>
      <c r="E799" s="25" t="n"/>
      <c r="F799" s="25" t="n"/>
      <c r="G799" s="35" t="n"/>
      <c r="H799" s="35" t="n"/>
      <c r="I799" s="25" t="n"/>
      <c r="J799" s="25" t="n"/>
      <c r="K799" s="36" t="str">
        <f>IF(ISNUMBER(B799),"周"&amp;CHOOSE(WEEKDAY(B799,2),"一","二","三","四","五","六","日"),"")</f>
        <v/>
      </c>
      <c r="L799" s="37" t="str">
        <f>IF(ISNUMBER(B799),DATE(YEAR(B799),MONTH(B799),1),"")</f>
        <v/>
      </c>
      <c r="M799" s="38">
        <f>IF(AND(ISNUMBER(B799),ISNUMBER(G799)),IF(AND(OR(NOT(ISNUMBER('看板'!$C$4)),B799&gt;='看板'!$C$4),OR(NOT(ISNUMBER('看板'!$E$4)),B799&lt;='看板'!$E$4),OR('看板'!$C$5="",C799='看板'!$C$5),OR('看板'!$E$5="",D799='看板'!$E$5)),1,0),0)</f>
        <v>0</v>
      </c>
      <c r="N799" s="38" t="str">
        <f>IF(M799=1,COUNTIF(M$5:M799,1),"")</f>
        <v/>
      </c>
      <c r="O799" s="39" t="str">
        <f>IF(M799=1,SUMIF(M$5:M799,1,G$5:G799),"")</f>
        <v/>
      </c>
      <c r="P799" s="39" t="str">
        <f>IF(M799=1,MAX(0,MAX(O$5:O799)),"")</f>
        <v/>
      </c>
      <c r="Q799" s="40" t="str">
        <f>IF(M799=1,P799-O799,"")</f>
        <v/>
      </c>
      <c r="R799" s="38">
        <f>IF(M799=1,IF(G799&gt;0,R798+1,0),R798)</f>
        <v>0</v>
      </c>
      <c r="S799" s="38">
        <f>IF(M799=1,IF(G799&lt;0,S798+1,0),S798)</f>
        <v>0</v>
      </c>
      <c r="T799" s="36" t="str">
        <f>IF(M799&lt;&gt;1,"",IF(R798&gt;=3,"前面连赢 3 笔以上","前面连赢 "&amp;R798&amp;" 笔"))</f>
        <v/>
      </c>
      <c r="U799" s="40" t="str">
        <f>IF(AND(M799=1,ISNUMBER(H799)),H799-G799,"")</f>
        <v/>
      </c>
      <c r="V799" s="41" t="e">
        <f>IF(M799=1,O799,NA())</f>
        <v>#N/A</v>
      </c>
      <c r="W799" s="41" t="e">
        <f>IF(M799=1,-Q799,NA())</f>
        <v>#N/A</v>
      </c>
    </row>
    <row r="800">
      <c r="A800" s="17" t="n"/>
      <c r="B800" s="23" t="n"/>
      <c r="C800" s="25" t="n"/>
      <c r="D800" s="25" t="n"/>
      <c r="E800" s="25" t="n"/>
      <c r="F800" s="25" t="n"/>
      <c r="G800" s="35" t="n"/>
      <c r="H800" s="35" t="n"/>
      <c r="I800" s="25" t="n"/>
      <c r="J800" s="25" t="n"/>
      <c r="K800" s="36" t="str">
        <f>IF(ISNUMBER(B800),"周"&amp;CHOOSE(WEEKDAY(B800,2),"一","二","三","四","五","六","日"),"")</f>
        <v/>
      </c>
      <c r="L800" s="37" t="str">
        <f>IF(ISNUMBER(B800),DATE(YEAR(B800),MONTH(B800),1),"")</f>
        <v/>
      </c>
      <c r="M800" s="38">
        <f>IF(AND(ISNUMBER(B800),ISNUMBER(G800)),IF(AND(OR(NOT(ISNUMBER('看板'!$C$4)),B800&gt;='看板'!$C$4),OR(NOT(ISNUMBER('看板'!$E$4)),B800&lt;='看板'!$E$4),OR('看板'!$C$5="",C800='看板'!$C$5),OR('看板'!$E$5="",D800='看板'!$E$5)),1,0),0)</f>
        <v>0</v>
      </c>
      <c r="N800" s="38" t="str">
        <f>IF(M800=1,COUNTIF(M$5:M800,1),"")</f>
        <v/>
      </c>
      <c r="O800" s="39" t="str">
        <f>IF(M800=1,SUMIF(M$5:M800,1,G$5:G800),"")</f>
        <v/>
      </c>
      <c r="P800" s="39" t="str">
        <f>IF(M800=1,MAX(0,MAX(O$5:O800)),"")</f>
        <v/>
      </c>
      <c r="Q800" s="40" t="str">
        <f>IF(M800=1,P800-O800,"")</f>
        <v/>
      </c>
      <c r="R800" s="38">
        <f>IF(M800=1,IF(G800&gt;0,R799+1,0),R799)</f>
        <v>0</v>
      </c>
      <c r="S800" s="38">
        <f>IF(M800=1,IF(G800&lt;0,S799+1,0),S799)</f>
        <v>0</v>
      </c>
      <c r="T800" s="36" t="str">
        <f>IF(M800&lt;&gt;1,"",IF(R799&gt;=3,"前面连赢 3 笔以上","前面连赢 "&amp;R799&amp;" 笔"))</f>
        <v/>
      </c>
      <c r="U800" s="40" t="str">
        <f>IF(AND(M800=1,ISNUMBER(H800)),H800-G800,"")</f>
        <v/>
      </c>
      <c r="V800" s="41" t="e">
        <f>IF(M800=1,O800,NA())</f>
        <v>#N/A</v>
      </c>
      <c r="W800" s="41" t="e">
        <f>IF(M800=1,-Q800,NA())</f>
        <v>#N/A</v>
      </c>
    </row>
    <row r="801">
      <c r="A801" s="17" t="n"/>
      <c r="B801" s="23" t="n"/>
      <c r="C801" s="25" t="n"/>
      <c r="D801" s="25" t="n"/>
      <c r="E801" s="25" t="n"/>
      <c r="F801" s="25" t="n"/>
      <c r="G801" s="35" t="n"/>
      <c r="H801" s="35" t="n"/>
      <c r="I801" s="25" t="n"/>
      <c r="J801" s="25" t="n"/>
      <c r="K801" s="36" t="str">
        <f>IF(ISNUMBER(B801),"周"&amp;CHOOSE(WEEKDAY(B801,2),"一","二","三","四","五","六","日"),"")</f>
        <v/>
      </c>
      <c r="L801" s="37" t="str">
        <f>IF(ISNUMBER(B801),DATE(YEAR(B801),MONTH(B801),1),"")</f>
        <v/>
      </c>
      <c r="M801" s="38">
        <f>IF(AND(ISNUMBER(B801),ISNUMBER(G801)),IF(AND(OR(NOT(ISNUMBER('看板'!$C$4)),B801&gt;='看板'!$C$4),OR(NOT(ISNUMBER('看板'!$E$4)),B801&lt;='看板'!$E$4),OR('看板'!$C$5="",C801='看板'!$C$5),OR('看板'!$E$5="",D801='看板'!$E$5)),1,0),0)</f>
        <v>0</v>
      </c>
      <c r="N801" s="38" t="str">
        <f>IF(M801=1,COUNTIF(M$5:M801,1),"")</f>
        <v/>
      </c>
      <c r="O801" s="39" t="str">
        <f>IF(M801=1,SUMIF(M$5:M801,1,G$5:G801),"")</f>
        <v/>
      </c>
      <c r="P801" s="39" t="str">
        <f>IF(M801=1,MAX(0,MAX(O$5:O801)),"")</f>
        <v/>
      </c>
      <c r="Q801" s="40" t="str">
        <f>IF(M801=1,P801-O801,"")</f>
        <v/>
      </c>
      <c r="R801" s="38">
        <f>IF(M801=1,IF(G801&gt;0,R800+1,0),R800)</f>
        <v>0</v>
      </c>
      <c r="S801" s="38">
        <f>IF(M801=1,IF(G801&lt;0,S800+1,0),S800)</f>
        <v>0</v>
      </c>
      <c r="T801" s="36" t="str">
        <f>IF(M801&lt;&gt;1,"",IF(R800&gt;=3,"前面连赢 3 笔以上","前面连赢 "&amp;R800&amp;" 笔"))</f>
        <v/>
      </c>
      <c r="U801" s="40" t="str">
        <f>IF(AND(M801=1,ISNUMBER(H801)),H801-G801,"")</f>
        <v/>
      </c>
      <c r="V801" s="41" t="e">
        <f>IF(M801=1,O801,NA())</f>
        <v>#N/A</v>
      </c>
      <c r="W801" s="41" t="e">
        <f>IF(M801=1,-Q801,NA())</f>
        <v>#N/A</v>
      </c>
    </row>
    <row r="802">
      <c r="A802" s="17" t="n"/>
      <c r="B802" s="23" t="n"/>
      <c r="C802" s="25" t="n"/>
      <c r="D802" s="25" t="n"/>
      <c r="E802" s="25" t="n"/>
      <c r="F802" s="25" t="n"/>
      <c r="G802" s="35" t="n"/>
      <c r="H802" s="35" t="n"/>
      <c r="I802" s="25" t="n"/>
      <c r="J802" s="25" t="n"/>
      <c r="K802" s="36" t="str">
        <f>IF(ISNUMBER(B802),"周"&amp;CHOOSE(WEEKDAY(B802,2),"一","二","三","四","五","六","日"),"")</f>
        <v/>
      </c>
      <c r="L802" s="37" t="str">
        <f>IF(ISNUMBER(B802),DATE(YEAR(B802),MONTH(B802),1),"")</f>
        <v/>
      </c>
      <c r="M802" s="38">
        <f>IF(AND(ISNUMBER(B802),ISNUMBER(G802)),IF(AND(OR(NOT(ISNUMBER('看板'!$C$4)),B802&gt;='看板'!$C$4),OR(NOT(ISNUMBER('看板'!$E$4)),B802&lt;='看板'!$E$4),OR('看板'!$C$5="",C802='看板'!$C$5),OR('看板'!$E$5="",D802='看板'!$E$5)),1,0),0)</f>
        <v>0</v>
      </c>
      <c r="N802" s="38" t="str">
        <f>IF(M802=1,COUNTIF(M$5:M802,1),"")</f>
        <v/>
      </c>
      <c r="O802" s="39" t="str">
        <f>IF(M802=1,SUMIF(M$5:M802,1,G$5:G802),"")</f>
        <v/>
      </c>
      <c r="P802" s="39" t="str">
        <f>IF(M802=1,MAX(0,MAX(O$5:O802)),"")</f>
        <v/>
      </c>
      <c r="Q802" s="40" t="str">
        <f>IF(M802=1,P802-O802,"")</f>
        <v/>
      </c>
      <c r="R802" s="38">
        <f>IF(M802=1,IF(G802&gt;0,R801+1,0),R801)</f>
        <v>0</v>
      </c>
      <c r="S802" s="38">
        <f>IF(M802=1,IF(G802&lt;0,S801+1,0),S801)</f>
        <v>0</v>
      </c>
      <c r="T802" s="36" t="str">
        <f>IF(M802&lt;&gt;1,"",IF(R801&gt;=3,"前面连赢 3 笔以上","前面连赢 "&amp;R801&amp;" 笔"))</f>
        <v/>
      </c>
      <c r="U802" s="40" t="str">
        <f>IF(AND(M802=1,ISNUMBER(H802)),H802-G802,"")</f>
        <v/>
      </c>
      <c r="V802" s="41" t="e">
        <f>IF(M802=1,O802,NA())</f>
        <v>#N/A</v>
      </c>
      <c r="W802" s="41" t="e">
        <f>IF(M802=1,-Q802,NA())</f>
        <v>#N/A</v>
      </c>
    </row>
    <row r="803">
      <c r="A803" s="17" t="n"/>
      <c r="B803" s="23" t="n"/>
      <c r="C803" s="25" t="n"/>
      <c r="D803" s="25" t="n"/>
      <c r="E803" s="25" t="n"/>
      <c r="F803" s="25" t="n"/>
      <c r="G803" s="35" t="n"/>
      <c r="H803" s="35" t="n"/>
      <c r="I803" s="25" t="n"/>
      <c r="J803" s="25" t="n"/>
      <c r="K803" s="36" t="str">
        <f>IF(ISNUMBER(B803),"周"&amp;CHOOSE(WEEKDAY(B803,2),"一","二","三","四","五","六","日"),"")</f>
        <v/>
      </c>
      <c r="L803" s="37" t="str">
        <f>IF(ISNUMBER(B803),DATE(YEAR(B803),MONTH(B803),1),"")</f>
        <v/>
      </c>
      <c r="M803" s="38">
        <f>IF(AND(ISNUMBER(B803),ISNUMBER(G803)),IF(AND(OR(NOT(ISNUMBER('看板'!$C$4)),B803&gt;='看板'!$C$4),OR(NOT(ISNUMBER('看板'!$E$4)),B803&lt;='看板'!$E$4),OR('看板'!$C$5="",C803='看板'!$C$5),OR('看板'!$E$5="",D803='看板'!$E$5)),1,0),0)</f>
        <v>0</v>
      </c>
      <c r="N803" s="38" t="str">
        <f>IF(M803=1,COUNTIF(M$5:M803,1),"")</f>
        <v/>
      </c>
      <c r="O803" s="39" t="str">
        <f>IF(M803=1,SUMIF(M$5:M803,1,G$5:G803),"")</f>
        <v/>
      </c>
      <c r="P803" s="39" t="str">
        <f>IF(M803=1,MAX(0,MAX(O$5:O803)),"")</f>
        <v/>
      </c>
      <c r="Q803" s="40" t="str">
        <f>IF(M803=1,P803-O803,"")</f>
        <v/>
      </c>
      <c r="R803" s="38">
        <f>IF(M803=1,IF(G803&gt;0,R802+1,0),R802)</f>
        <v>0</v>
      </c>
      <c r="S803" s="38">
        <f>IF(M803=1,IF(G803&lt;0,S802+1,0),S802)</f>
        <v>0</v>
      </c>
      <c r="T803" s="36" t="str">
        <f>IF(M803&lt;&gt;1,"",IF(R802&gt;=3,"前面连赢 3 笔以上","前面连赢 "&amp;R802&amp;" 笔"))</f>
        <v/>
      </c>
      <c r="U803" s="40" t="str">
        <f>IF(AND(M803=1,ISNUMBER(H803)),H803-G803,"")</f>
        <v/>
      </c>
      <c r="V803" s="41" t="e">
        <f>IF(M803=1,O803,NA())</f>
        <v>#N/A</v>
      </c>
      <c r="W803" s="41" t="e">
        <f>IF(M803=1,-Q803,NA())</f>
        <v>#N/A</v>
      </c>
    </row>
    <row r="804">
      <c r="A804" s="17" t="n"/>
      <c r="B804" s="23" t="n"/>
      <c r="C804" s="25" t="n"/>
      <c r="D804" s="25" t="n"/>
      <c r="E804" s="25" t="n"/>
      <c r="F804" s="25" t="n"/>
      <c r="G804" s="35" t="n"/>
      <c r="H804" s="35" t="n"/>
      <c r="I804" s="25" t="n"/>
      <c r="J804" s="25" t="n"/>
      <c r="K804" s="36" t="str">
        <f>IF(ISNUMBER(B804),"周"&amp;CHOOSE(WEEKDAY(B804,2),"一","二","三","四","五","六","日"),"")</f>
        <v/>
      </c>
      <c r="L804" s="37" t="str">
        <f>IF(ISNUMBER(B804),DATE(YEAR(B804),MONTH(B804),1),"")</f>
        <v/>
      </c>
      <c r="M804" s="38">
        <f>IF(AND(ISNUMBER(B804),ISNUMBER(G804)),IF(AND(OR(NOT(ISNUMBER('看板'!$C$4)),B804&gt;='看板'!$C$4),OR(NOT(ISNUMBER('看板'!$E$4)),B804&lt;='看板'!$E$4),OR('看板'!$C$5="",C804='看板'!$C$5),OR('看板'!$E$5="",D804='看板'!$E$5)),1,0),0)</f>
        <v>0</v>
      </c>
      <c r="N804" s="38" t="str">
        <f>IF(M804=1,COUNTIF(M$5:M804,1),"")</f>
        <v/>
      </c>
      <c r="O804" s="39" t="str">
        <f>IF(M804=1,SUMIF(M$5:M804,1,G$5:G804),"")</f>
        <v/>
      </c>
      <c r="P804" s="39" t="str">
        <f>IF(M804=1,MAX(0,MAX(O$5:O804)),"")</f>
        <v/>
      </c>
      <c r="Q804" s="40" t="str">
        <f>IF(M804=1,P804-O804,"")</f>
        <v/>
      </c>
      <c r="R804" s="38">
        <f>IF(M804=1,IF(G804&gt;0,R803+1,0),R803)</f>
        <v>0</v>
      </c>
      <c r="S804" s="38">
        <f>IF(M804=1,IF(G804&lt;0,S803+1,0),S803)</f>
        <v>0</v>
      </c>
      <c r="T804" s="36" t="str">
        <f>IF(M804&lt;&gt;1,"",IF(R803&gt;=3,"前面连赢 3 笔以上","前面连赢 "&amp;R803&amp;" 笔"))</f>
        <v/>
      </c>
      <c r="U804" s="40" t="str">
        <f>IF(AND(M804=1,ISNUMBER(H804)),H804-G804,"")</f>
        <v/>
      </c>
      <c r="V804" s="41" t="e">
        <f>IF(M804=1,O804,NA())</f>
        <v>#N/A</v>
      </c>
      <c r="W804" s="41" t="e">
        <f>IF(M804=1,-Q804,NA())</f>
        <v>#N/A</v>
      </c>
    </row>
    <row r="805">
      <c r="A805" s="17" t="n"/>
      <c r="B805" s="23" t="n"/>
      <c r="C805" s="25" t="n"/>
      <c r="D805" s="25" t="n"/>
      <c r="E805" s="25" t="n"/>
      <c r="F805" s="25" t="n"/>
      <c r="G805" s="35" t="n"/>
      <c r="H805" s="35" t="n"/>
      <c r="I805" s="25" t="n"/>
      <c r="J805" s="25" t="n"/>
      <c r="K805" s="36" t="str">
        <f>IF(ISNUMBER(B805),"周"&amp;CHOOSE(WEEKDAY(B805,2),"一","二","三","四","五","六","日"),"")</f>
        <v/>
      </c>
      <c r="L805" s="37" t="str">
        <f>IF(ISNUMBER(B805),DATE(YEAR(B805),MONTH(B805),1),"")</f>
        <v/>
      </c>
      <c r="M805" s="38">
        <f>IF(AND(ISNUMBER(B805),ISNUMBER(G805)),IF(AND(OR(NOT(ISNUMBER('看板'!$C$4)),B805&gt;='看板'!$C$4),OR(NOT(ISNUMBER('看板'!$E$4)),B805&lt;='看板'!$E$4),OR('看板'!$C$5="",C805='看板'!$C$5),OR('看板'!$E$5="",D805='看板'!$E$5)),1,0),0)</f>
        <v>0</v>
      </c>
      <c r="N805" s="38" t="str">
        <f>IF(M805=1,COUNTIF(M$5:M805,1),"")</f>
        <v/>
      </c>
      <c r="O805" s="39" t="str">
        <f>IF(M805=1,SUMIF(M$5:M805,1,G$5:G805),"")</f>
        <v/>
      </c>
      <c r="P805" s="39" t="str">
        <f>IF(M805=1,MAX(0,MAX(O$5:O805)),"")</f>
        <v/>
      </c>
      <c r="Q805" s="40" t="str">
        <f>IF(M805=1,P805-O805,"")</f>
        <v/>
      </c>
      <c r="R805" s="38">
        <f>IF(M805=1,IF(G805&gt;0,R804+1,0),R804)</f>
        <v>0</v>
      </c>
      <c r="S805" s="38">
        <f>IF(M805=1,IF(G805&lt;0,S804+1,0),S804)</f>
        <v>0</v>
      </c>
      <c r="T805" s="36" t="str">
        <f>IF(M805&lt;&gt;1,"",IF(R804&gt;=3,"前面连赢 3 笔以上","前面连赢 "&amp;R804&amp;" 笔"))</f>
        <v/>
      </c>
      <c r="U805" s="40" t="str">
        <f>IF(AND(M805=1,ISNUMBER(H805)),H805-G805,"")</f>
        <v/>
      </c>
      <c r="V805" s="41" t="e">
        <f>IF(M805=1,O805,NA())</f>
        <v>#N/A</v>
      </c>
      <c r="W805" s="41" t="e">
        <f>IF(M805=1,-Q805,NA())</f>
        <v>#N/A</v>
      </c>
    </row>
    <row r="806">
      <c r="A806" s="17" t="n"/>
      <c r="B806" s="23" t="n"/>
      <c r="C806" s="25" t="n"/>
      <c r="D806" s="25" t="n"/>
      <c r="E806" s="25" t="n"/>
      <c r="F806" s="25" t="n"/>
      <c r="G806" s="35" t="n"/>
      <c r="H806" s="35" t="n"/>
      <c r="I806" s="25" t="n"/>
      <c r="J806" s="25" t="n"/>
      <c r="K806" s="36" t="str">
        <f>IF(ISNUMBER(B806),"周"&amp;CHOOSE(WEEKDAY(B806,2),"一","二","三","四","五","六","日"),"")</f>
        <v/>
      </c>
      <c r="L806" s="37" t="str">
        <f>IF(ISNUMBER(B806),DATE(YEAR(B806),MONTH(B806),1),"")</f>
        <v/>
      </c>
      <c r="M806" s="38">
        <f>IF(AND(ISNUMBER(B806),ISNUMBER(G806)),IF(AND(OR(NOT(ISNUMBER('看板'!$C$4)),B806&gt;='看板'!$C$4),OR(NOT(ISNUMBER('看板'!$E$4)),B806&lt;='看板'!$E$4),OR('看板'!$C$5="",C806='看板'!$C$5),OR('看板'!$E$5="",D806='看板'!$E$5)),1,0),0)</f>
        <v>0</v>
      </c>
      <c r="N806" s="38" t="str">
        <f>IF(M806=1,COUNTIF(M$5:M806,1),"")</f>
        <v/>
      </c>
      <c r="O806" s="39" t="str">
        <f>IF(M806=1,SUMIF(M$5:M806,1,G$5:G806),"")</f>
        <v/>
      </c>
      <c r="P806" s="39" t="str">
        <f>IF(M806=1,MAX(0,MAX(O$5:O806)),"")</f>
        <v/>
      </c>
      <c r="Q806" s="40" t="str">
        <f>IF(M806=1,P806-O806,"")</f>
        <v/>
      </c>
      <c r="R806" s="38">
        <f>IF(M806=1,IF(G806&gt;0,R805+1,0),R805)</f>
        <v>0</v>
      </c>
      <c r="S806" s="38">
        <f>IF(M806=1,IF(G806&lt;0,S805+1,0),S805)</f>
        <v>0</v>
      </c>
      <c r="T806" s="36" t="str">
        <f>IF(M806&lt;&gt;1,"",IF(R805&gt;=3,"前面连赢 3 笔以上","前面连赢 "&amp;R805&amp;" 笔"))</f>
        <v/>
      </c>
      <c r="U806" s="40" t="str">
        <f>IF(AND(M806=1,ISNUMBER(H806)),H806-G806,"")</f>
        <v/>
      </c>
      <c r="V806" s="41" t="e">
        <f>IF(M806=1,O806,NA())</f>
        <v>#N/A</v>
      </c>
      <c r="W806" s="41" t="e">
        <f>IF(M806=1,-Q806,NA())</f>
        <v>#N/A</v>
      </c>
    </row>
    <row r="807">
      <c r="A807" s="17" t="n"/>
      <c r="B807" s="23" t="n"/>
      <c r="C807" s="25" t="n"/>
      <c r="D807" s="25" t="n"/>
      <c r="E807" s="25" t="n"/>
      <c r="F807" s="25" t="n"/>
      <c r="G807" s="35" t="n"/>
      <c r="H807" s="35" t="n"/>
      <c r="I807" s="25" t="n"/>
      <c r="J807" s="25" t="n"/>
      <c r="K807" s="36" t="str">
        <f>IF(ISNUMBER(B807),"周"&amp;CHOOSE(WEEKDAY(B807,2),"一","二","三","四","五","六","日"),"")</f>
        <v/>
      </c>
      <c r="L807" s="37" t="str">
        <f>IF(ISNUMBER(B807),DATE(YEAR(B807),MONTH(B807),1),"")</f>
        <v/>
      </c>
      <c r="M807" s="38">
        <f>IF(AND(ISNUMBER(B807),ISNUMBER(G807)),IF(AND(OR(NOT(ISNUMBER('看板'!$C$4)),B807&gt;='看板'!$C$4),OR(NOT(ISNUMBER('看板'!$E$4)),B807&lt;='看板'!$E$4),OR('看板'!$C$5="",C807='看板'!$C$5),OR('看板'!$E$5="",D807='看板'!$E$5)),1,0),0)</f>
        <v>0</v>
      </c>
      <c r="N807" s="38" t="str">
        <f>IF(M807=1,COUNTIF(M$5:M807,1),"")</f>
        <v/>
      </c>
      <c r="O807" s="39" t="str">
        <f>IF(M807=1,SUMIF(M$5:M807,1,G$5:G807),"")</f>
        <v/>
      </c>
      <c r="P807" s="39" t="str">
        <f>IF(M807=1,MAX(0,MAX(O$5:O807)),"")</f>
        <v/>
      </c>
      <c r="Q807" s="40" t="str">
        <f>IF(M807=1,P807-O807,"")</f>
        <v/>
      </c>
      <c r="R807" s="38">
        <f>IF(M807=1,IF(G807&gt;0,R806+1,0),R806)</f>
        <v>0</v>
      </c>
      <c r="S807" s="38">
        <f>IF(M807=1,IF(G807&lt;0,S806+1,0),S806)</f>
        <v>0</v>
      </c>
      <c r="T807" s="36" t="str">
        <f>IF(M807&lt;&gt;1,"",IF(R806&gt;=3,"前面连赢 3 笔以上","前面连赢 "&amp;R806&amp;" 笔"))</f>
        <v/>
      </c>
      <c r="U807" s="40" t="str">
        <f>IF(AND(M807=1,ISNUMBER(H807)),H807-G807,"")</f>
        <v/>
      </c>
      <c r="V807" s="41" t="e">
        <f>IF(M807=1,O807,NA())</f>
        <v>#N/A</v>
      </c>
      <c r="W807" s="41" t="e">
        <f>IF(M807=1,-Q807,NA())</f>
        <v>#N/A</v>
      </c>
    </row>
    <row r="808">
      <c r="A808" s="17" t="n"/>
      <c r="B808" s="23" t="n"/>
      <c r="C808" s="25" t="n"/>
      <c r="D808" s="25" t="n"/>
      <c r="E808" s="25" t="n"/>
      <c r="F808" s="25" t="n"/>
      <c r="G808" s="35" t="n"/>
      <c r="H808" s="35" t="n"/>
      <c r="I808" s="25" t="n"/>
      <c r="J808" s="25" t="n"/>
      <c r="K808" s="36" t="str">
        <f>IF(ISNUMBER(B808),"周"&amp;CHOOSE(WEEKDAY(B808,2),"一","二","三","四","五","六","日"),"")</f>
        <v/>
      </c>
      <c r="L808" s="37" t="str">
        <f>IF(ISNUMBER(B808),DATE(YEAR(B808),MONTH(B808),1),"")</f>
        <v/>
      </c>
      <c r="M808" s="38">
        <f>IF(AND(ISNUMBER(B808),ISNUMBER(G808)),IF(AND(OR(NOT(ISNUMBER('看板'!$C$4)),B808&gt;='看板'!$C$4),OR(NOT(ISNUMBER('看板'!$E$4)),B808&lt;='看板'!$E$4),OR('看板'!$C$5="",C808='看板'!$C$5),OR('看板'!$E$5="",D808='看板'!$E$5)),1,0),0)</f>
        <v>0</v>
      </c>
      <c r="N808" s="38" t="str">
        <f>IF(M808=1,COUNTIF(M$5:M808,1),"")</f>
        <v/>
      </c>
      <c r="O808" s="39" t="str">
        <f>IF(M808=1,SUMIF(M$5:M808,1,G$5:G808),"")</f>
        <v/>
      </c>
      <c r="P808" s="39" t="str">
        <f>IF(M808=1,MAX(0,MAX(O$5:O808)),"")</f>
        <v/>
      </c>
      <c r="Q808" s="40" t="str">
        <f>IF(M808=1,P808-O808,"")</f>
        <v/>
      </c>
      <c r="R808" s="38">
        <f>IF(M808=1,IF(G808&gt;0,R807+1,0),R807)</f>
        <v>0</v>
      </c>
      <c r="S808" s="38">
        <f>IF(M808=1,IF(G808&lt;0,S807+1,0),S807)</f>
        <v>0</v>
      </c>
      <c r="T808" s="36" t="str">
        <f>IF(M808&lt;&gt;1,"",IF(R807&gt;=3,"前面连赢 3 笔以上","前面连赢 "&amp;R807&amp;" 笔"))</f>
        <v/>
      </c>
      <c r="U808" s="40" t="str">
        <f>IF(AND(M808=1,ISNUMBER(H808)),H808-G808,"")</f>
        <v/>
      </c>
      <c r="V808" s="41" t="e">
        <f>IF(M808=1,O808,NA())</f>
        <v>#N/A</v>
      </c>
      <c r="W808" s="41" t="e">
        <f>IF(M808=1,-Q808,NA())</f>
        <v>#N/A</v>
      </c>
    </row>
    <row r="809">
      <c r="A809" s="17" t="n"/>
      <c r="B809" s="23" t="n"/>
      <c r="C809" s="25" t="n"/>
      <c r="D809" s="25" t="n"/>
      <c r="E809" s="25" t="n"/>
      <c r="F809" s="25" t="n"/>
      <c r="G809" s="35" t="n"/>
      <c r="H809" s="35" t="n"/>
      <c r="I809" s="25" t="n"/>
      <c r="J809" s="25" t="n"/>
      <c r="K809" s="36" t="str">
        <f>IF(ISNUMBER(B809),"周"&amp;CHOOSE(WEEKDAY(B809,2),"一","二","三","四","五","六","日"),"")</f>
        <v/>
      </c>
      <c r="L809" s="37" t="str">
        <f>IF(ISNUMBER(B809),DATE(YEAR(B809),MONTH(B809),1),"")</f>
        <v/>
      </c>
      <c r="M809" s="38">
        <f>IF(AND(ISNUMBER(B809),ISNUMBER(G809)),IF(AND(OR(NOT(ISNUMBER('看板'!$C$4)),B809&gt;='看板'!$C$4),OR(NOT(ISNUMBER('看板'!$E$4)),B809&lt;='看板'!$E$4),OR('看板'!$C$5="",C809='看板'!$C$5),OR('看板'!$E$5="",D809='看板'!$E$5)),1,0),0)</f>
        <v>0</v>
      </c>
      <c r="N809" s="38" t="str">
        <f>IF(M809=1,COUNTIF(M$5:M809,1),"")</f>
        <v/>
      </c>
      <c r="O809" s="39" t="str">
        <f>IF(M809=1,SUMIF(M$5:M809,1,G$5:G809),"")</f>
        <v/>
      </c>
      <c r="P809" s="39" t="str">
        <f>IF(M809=1,MAX(0,MAX(O$5:O809)),"")</f>
        <v/>
      </c>
      <c r="Q809" s="40" t="str">
        <f>IF(M809=1,P809-O809,"")</f>
        <v/>
      </c>
      <c r="R809" s="38">
        <f>IF(M809=1,IF(G809&gt;0,R808+1,0),R808)</f>
        <v>0</v>
      </c>
      <c r="S809" s="38">
        <f>IF(M809=1,IF(G809&lt;0,S808+1,0),S808)</f>
        <v>0</v>
      </c>
      <c r="T809" s="36" t="str">
        <f>IF(M809&lt;&gt;1,"",IF(R808&gt;=3,"前面连赢 3 笔以上","前面连赢 "&amp;R808&amp;" 笔"))</f>
        <v/>
      </c>
      <c r="U809" s="40" t="str">
        <f>IF(AND(M809=1,ISNUMBER(H809)),H809-G809,"")</f>
        <v/>
      </c>
      <c r="V809" s="41" t="e">
        <f>IF(M809=1,O809,NA())</f>
        <v>#N/A</v>
      </c>
      <c r="W809" s="41" t="e">
        <f>IF(M809=1,-Q809,NA())</f>
        <v>#N/A</v>
      </c>
    </row>
    <row r="810">
      <c r="A810" s="17" t="n"/>
      <c r="B810" s="23" t="n"/>
      <c r="C810" s="25" t="n"/>
      <c r="D810" s="25" t="n"/>
      <c r="E810" s="25" t="n"/>
      <c r="F810" s="25" t="n"/>
      <c r="G810" s="35" t="n"/>
      <c r="H810" s="35" t="n"/>
      <c r="I810" s="25" t="n"/>
      <c r="J810" s="25" t="n"/>
      <c r="K810" s="36" t="str">
        <f>IF(ISNUMBER(B810),"周"&amp;CHOOSE(WEEKDAY(B810,2),"一","二","三","四","五","六","日"),"")</f>
        <v/>
      </c>
      <c r="L810" s="37" t="str">
        <f>IF(ISNUMBER(B810),DATE(YEAR(B810),MONTH(B810),1),"")</f>
        <v/>
      </c>
      <c r="M810" s="38">
        <f>IF(AND(ISNUMBER(B810),ISNUMBER(G810)),IF(AND(OR(NOT(ISNUMBER('看板'!$C$4)),B810&gt;='看板'!$C$4),OR(NOT(ISNUMBER('看板'!$E$4)),B810&lt;='看板'!$E$4),OR('看板'!$C$5="",C810='看板'!$C$5),OR('看板'!$E$5="",D810='看板'!$E$5)),1,0),0)</f>
        <v>0</v>
      </c>
      <c r="N810" s="38" t="str">
        <f>IF(M810=1,COUNTIF(M$5:M810,1),"")</f>
        <v/>
      </c>
      <c r="O810" s="39" t="str">
        <f>IF(M810=1,SUMIF(M$5:M810,1,G$5:G810),"")</f>
        <v/>
      </c>
      <c r="P810" s="39" t="str">
        <f>IF(M810=1,MAX(0,MAX(O$5:O810)),"")</f>
        <v/>
      </c>
      <c r="Q810" s="40" t="str">
        <f>IF(M810=1,P810-O810,"")</f>
        <v/>
      </c>
      <c r="R810" s="38">
        <f>IF(M810=1,IF(G810&gt;0,R809+1,0),R809)</f>
        <v>0</v>
      </c>
      <c r="S810" s="38">
        <f>IF(M810=1,IF(G810&lt;0,S809+1,0),S809)</f>
        <v>0</v>
      </c>
      <c r="T810" s="36" t="str">
        <f>IF(M810&lt;&gt;1,"",IF(R809&gt;=3,"前面连赢 3 笔以上","前面连赢 "&amp;R809&amp;" 笔"))</f>
        <v/>
      </c>
      <c r="U810" s="40" t="str">
        <f>IF(AND(M810=1,ISNUMBER(H810)),H810-G810,"")</f>
        <v/>
      </c>
      <c r="V810" s="41" t="e">
        <f>IF(M810=1,O810,NA())</f>
        <v>#N/A</v>
      </c>
      <c r="W810" s="41" t="e">
        <f>IF(M810=1,-Q810,NA())</f>
        <v>#N/A</v>
      </c>
    </row>
    <row r="811">
      <c r="A811" s="17" t="n"/>
      <c r="B811" s="23" t="n"/>
      <c r="C811" s="25" t="n"/>
      <c r="D811" s="25" t="n"/>
      <c r="E811" s="25" t="n"/>
      <c r="F811" s="25" t="n"/>
      <c r="G811" s="35" t="n"/>
      <c r="H811" s="35" t="n"/>
      <c r="I811" s="25" t="n"/>
      <c r="J811" s="25" t="n"/>
      <c r="K811" s="36" t="str">
        <f>IF(ISNUMBER(B811),"周"&amp;CHOOSE(WEEKDAY(B811,2),"一","二","三","四","五","六","日"),"")</f>
        <v/>
      </c>
      <c r="L811" s="37" t="str">
        <f>IF(ISNUMBER(B811),DATE(YEAR(B811),MONTH(B811),1),"")</f>
        <v/>
      </c>
      <c r="M811" s="38">
        <f>IF(AND(ISNUMBER(B811),ISNUMBER(G811)),IF(AND(OR(NOT(ISNUMBER('看板'!$C$4)),B811&gt;='看板'!$C$4),OR(NOT(ISNUMBER('看板'!$E$4)),B811&lt;='看板'!$E$4),OR('看板'!$C$5="",C811='看板'!$C$5),OR('看板'!$E$5="",D811='看板'!$E$5)),1,0),0)</f>
        <v>0</v>
      </c>
      <c r="N811" s="38" t="str">
        <f>IF(M811=1,COUNTIF(M$5:M811,1),"")</f>
        <v/>
      </c>
      <c r="O811" s="39" t="str">
        <f>IF(M811=1,SUMIF(M$5:M811,1,G$5:G811),"")</f>
        <v/>
      </c>
      <c r="P811" s="39" t="str">
        <f>IF(M811=1,MAX(0,MAX(O$5:O811)),"")</f>
        <v/>
      </c>
      <c r="Q811" s="40" t="str">
        <f>IF(M811=1,P811-O811,"")</f>
        <v/>
      </c>
      <c r="R811" s="38">
        <f>IF(M811=1,IF(G811&gt;0,R810+1,0),R810)</f>
        <v>0</v>
      </c>
      <c r="S811" s="38">
        <f>IF(M811=1,IF(G811&lt;0,S810+1,0),S810)</f>
        <v>0</v>
      </c>
      <c r="T811" s="36" t="str">
        <f>IF(M811&lt;&gt;1,"",IF(R810&gt;=3,"前面连赢 3 笔以上","前面连赢 "&amp;R810&amp;" 笔"))</f>
        <v/>
      </c>
      <c r="U811" s="40" t="str">
        <f>IF(AND(M811=1,ISNUMBER(H811)),H811-G811,"")</f>
        <v/>
      </c>
      <c r="V811" s="41" t="e">
        <f>IF(M811=1,O811,NA())</f>
        <v>#N/A</v>
      </c>
      <c r="W811" s="41" t="e">
        <f>IF(M811=1,-Q811,NA())</f>
        <v>#N/A</v>
      </c>
    </row>
    <row r="812">
      <c r="A812" s="17" t="n"/>
      <c r="B812" s="23" t="n"/>
      <c r="C812" s="25" t="n"/>
      <c r="D812" s="25" t="n"/>
      <c r="E812" s="25" t="n"/>
      <c r="F812" s="25" t="n"/>
      <c r="G812" s="35" t="n"/>
      <c r="H812" s="35" t="n"/>
      <c r="I812" s="25" t="n"/>
      <c r="J812" s="25" t="n"/>
      <c r="K812" s="36" t="str">
        <f>IF(ISNUMBER(B812),"周"&amp;CHOOSE(WEEKDAY(B812,2),"一","二","三","四","五","六","日"),"")</f>
        <v/>
      </c>
      <c r="L812" s="37" t="str">
        <f>IF(ISNUMBER(B812),DATE(YEAR(B812),MONTH(B812),1),"")</f>
        <v/>
      </c>
      <c r="M812" s="38">
        <f>IF(AND(ISNUMBER(B812),ISNUMBER(G812)),IF(AND(OR(NOT(ISNUMBER('看板'!$C$4)),B812&gt;='看板'!$C$4),OR(NOT(ISNUMBER('看板'!$E$4)),B812&lt;='看板'!$E$4),OR('看板'!$C$5="",C812='看板'!$C$5),OR('看板'!$E$5="",D812='看板'!$E$5)),1,0),0)</f>
        <v>0</v>
      </c>
      <c r="N812" s="38" t="str">
        <f>IF(M812=1,COUNTIF(M$5:M812,1),"")</f>
        <v/>
      </c>
      <c r="O812" s="39" t="str">
        <f>IF(M812=1,SUMIF(M$5:M812,1,G$5:G812),"")</f>
        <v/>
      </c>
      <c r="P812" s="39" t="str">
        <f>IF(M812=1,MAX(0,MAX(O$5:O812)),"")</f>
        <v/>
      </c>
      <c r="Q812" s="40" t="str">
        <f>IF(M812=1,P812-O812,"")</f>
        <v/>
      </c>
      <c r="R812" s="38">
        <f>IF(M812=1,IF(G812&gt;0,R811+1,0),R811)</f>
        <v>0</v>
      </c>
      <c r="S812" s="38">
        <f>IF(M812=1,IF(G812&lt;0,S811+1,0),S811)</f>
        <v>0</v>
      </c>
      <c r="T812" s="36" t="str">
        <f>IF(M812&lt;&gt;1,"",IF(R811&gt;=3,"前面连赢 3 笔以上","前面连赢 "&amp;R811&amp;" 笔"))</f>
        <v/>
      </c>
      <c r="U812" s="40" t="str">
        <f>IF(AND(M812=1,ISNUMBER(H812)),H812-G812,"")</f>
        <v/>
      </c>
      <c r="V812" s="41" t="e">
        <f>IF(M812=1,O812,NA())</f>
        <v>#N/A</v>
      </c>
      <c r="W812" s="41" t="e">
        <f>IF(M812=1,-Q812,NA())</f>
        <v>#N/A</v>
      </c>
    </row>
    <row r="813">
      <c r="A813" s="17" t="n"/>
      <c r="B813" s="23" t="n"/>
      <c r="C813" s="25" t="n"/>
      <c r="D813" s="25" t="n"/>
      <c r="E813" s="25" t="n"/>
      <c r="F813" s="25" t="n"/>
      <c r="G813" s="35" t="n"/>
      <c r="H813" s="35" t="n"/>
      <c r="I813" s="25" t="n"/>
      <c r="J813" s="25" t="n"/>
      <c r="K813" s="36" t="str">
        <f>IF(ISNUMBER(B813),"周"&amp;CHOOSE(WEEKDAY(B813,2),"一","二","三","四","五","六","日"),"")</f>
        <v/>
      </c>
      <c r="L813" s="37" t="str">
        <f>IF(ISNUMBER(B813),DATE(YEAR(B813),MONTH(B813),1),"")</f>
        <v/>
      </c>
      <c r="M813" s="38">
        <f>IF(AND(ISNUMBER(B813),ISNUMBER(G813)),IF(AND(OR(NOT(ISNUMBER('看板'!$C$4)),B813&gt;='看板'!$C$4),OR(NOT(ISNUMBER('看板'!$E$4)),B813&lt;='看板'!$E$4),OR('看板'!$C$5="",C813='看板'!$C$5),OR('看板'!$E$5="",D813='看板'!$E$5)),1,0),0)</f>
        <v>0</v>
      </c>
      <c r="N813" s="38" t="str">
        <f>IF(M813=1,COUNTIF(M$5:M813,1),"")</f>
        <v/>
      </c>
      <c r="O813" s="39" t="str">
        <f>IF(M813=1,SUMIF(M$5:M813,1,G$5:G813),"")</f>
        <v/>
      </c>
      <c r="P813" s="39" t="str">
        <f>IF(M813=1,MAX(0,MAX(O$5:O813)),"")</f>
        <v/>
      </c>
      <c r="Q813" s="40" t="str">
        <f>IF(M813=1,P813-O813,"")</f>
        <v/>
      </c>
      <c r="R813" s="38">
        <f>IF(M813=1,IF(G813&gt;0,R812+1,0),R812)</f>
        <v>0</v>
      </c>
      <c r="S813" s="38">
        <f>IF(M813=1,IF(G813&lt;0,S812+1,0),S812)</f>
        <v>0</v>
      </c>
      <c r="T813" s="36" t="str">
        <f>IF(M813&lt;&gt;1,"",IF(R812&gt;=3,"前面连赢 3 笔以上","前面连赢 "&amp;R812&amp;" 笔"))</f>
        <v/>
      </c>
      <c r="U813" s="40" t="str">
        <f>IF(AND(M813=1,ISNUMBER(H813)),H813-G813,"")</f>
        <v/>
      </c>
      <c r="V813" s="41" t="e">
        <f>IF(M813=1,O813,NA())</f>
        <v>#N/A</v>
      </c>
      <c r="W813" s="41" t="e">
        <f>IF(M813=1,-Q813,NA())</f>
        <v>#N/A</v>
      </c>
    </row>
    <row r="814">
      <c r="A814" s="17" t="n"/>
      <c r="B814" s="23" t="n"/>
      <c r="C814" s="25" t="n"/>
      <c r="D814" s="25" t="n"/>
      <c r="E814" s="25" t="n"/>
      <c r="F814" s="25" t="n"/>
      <c r="G814" s="35" t="n"/>
      <c r="H814" s="35" t="n"/>
      <c r="I814" s="25" t="n"/>
      <c r="J814" s="25" t="n"/>
      <c r="K814" s="36" t="str">
        <f>IF(ISNUMBER(B814),"周"&amp;CHOOSE(WEEKDAY(B814,2),"一","二","三","四","五","六","日"),"")</f>
        <v/>
      </c>
      <c r="L814" s="37" t="str">
        <f>IF(ISNUMBER(B814),DATE(YEAR(B814),MONTH(B814),1),"")</f>
        <v/>
      </c>
      <c r="M814" s="38">
        <f>IF(AND(ISNUMBER(B814),ISNUMBER(G814)),IF(AND(OR(NOT(ISNUMBER('看板'!$C$4)),B814&gt;='看板'!$C$4),OR(NOT(ISNUMBER('看板'!$E$4)),B814&lt;='看板'!$E$4),OR('看板'!$C$5="",C814='看板'!$C$5),OR('看板'!$E$5="",D814='看板'!$E$5)),1,0),0)</f>
        <v>0</v>
      </c>
      <c r="N814" s="38" t="str">
        <f>IF(M814=1,COUNTIF(M$5:M814,1),"")</f>
        <v/>
      </c>
      <c r="O814" s="39" t="str">
        <f>IF(M814=1,SUMIF(M$5:M814,1,G$5:G814),"")</f>
        <v/>
      </c>
      <c r="P814" s="39" t="str">
        <f>IF(M814=1,MAX(0,MAX(O$5:O814)),"")</f>
        <v/>
      </c>
      <c r="Q814" s="40" t="str">
        <f>IF(M814=1,P814-O814,"")</f>
        <v/>
      </c>
      <c r="R814" s="38">
        <f>IF(M814=1,IF(G814&gt;0,R813+1,0),R813)</f>
        <v>0</v>
      </c>
      <c r="S814" s="38">
        <f>IF(M814=1,IF(G814&lt;0,S813+1,0),S813)</f>
        <v>0</v>
      </c>
      <c r="T814" s="36" t="str">
        <f>IF(M814&lt;&gt;1,"",IF(R813&gt;=3,"前面连赢 3 笔以上","前面连赢 "&amp;R813&amp;" 笔"))</f>
        <v/>
      </c>
      <c r="U814" s="40" t="str">
        <f>IF(AND(M814=1,ISNUMBER(H814)),H814-G814,"")</f>
        <v/>
      </c>
      <c r="V814" s="41" t="e">
        <f>IF(M814=1,O814,NA())</f>
        <v>#N/A</v>
      </c>
      <c r="W814" s="41" t="e">
        <f>IF(M814=1,-Q814,NA())</f>
        <v>#N/A</v>
      </c>
    </row>
    <row r="815">
      <c r="A815" s="17" t="n"/>
      <c r="B815" s="23" t="n"/>
      <c r="C815" s="25" t="n"/>
      <c r="D815" s="25" t="n"/>
      <c r="E815" s="25" t="n"/>
      <c r="F815" s="25" t="n"/>
      <c r="G815" s="35" t="n"/>
      <c r="H815" s="35" t="n"/>
      <c r="I815" s="25" t="n"/>
      <c r="J815" s="25" t="n"/>
      <c r="K815" s="36" t="str">
        <f>IF(ISNUMBER(B815),"周"&amp;CHOOSE(WEEKDAY(B815,2),"一","二","三","四","五","六","日"),"")</f>
        <v/>
      </c>
      <c r="L815" s="37" t="str">
        <f>IF(ISNUMBER(B815),DATE(YEAR(B815),MONTH(B815),1),"")</f>
        <v/>
      </c>
      <c r="M815" s="38">
        <f>IF(AND(ISNUMBER(B815),ISNUMBER(G815)),IF(AND(OR(NOT(ISNUMBER('看板'!$C$4)),B815&gt;='看板'!$C$4),OR(NOT(ISNUMBER('看板'!$E$4)),B815&lt;='看板'!$E$4),OR('看板'!$C$5="",C815='看板'!$C$5),OR('看板'!$E$5="",D815='看板'!$E$5)),1,0),0)</f>
        <v>0</v>
      </c>
      <c r="N815" s="38" t="str">
        <f>IF(M815=1,COUNTIF(M$5:M815,1),"")</f>
        <v/>
      </c>
      <c r="O815" s="39" t="str">
        <f>IF(M815=1,SUMIF(M$5:M815,1,G$5:G815),"")</f>
        <v/>
      </c>
      <c r="P815" s="39" t="str">
        <f>IF(M815=1,MAX(0,MAX(O$5:O815)),"")</f>
        <v/>
      </c>
      <c r="Q815" s="40" t="str">
        <f>IF(M815=1,P815-O815,"")</f>
        <v/>
      </c>
      <c r="R815" s="38">
        <f>IF(M815=1,IF(G815&gt;0,R814+1,0),R814)</f>
        <v>0</v>
      </c>
      <c r="S815" s="38">
        <f>IF(M815=1,IF(G815&lt;0,S814+1,0),S814)</f>
        <v>0</v>
      </c>
      <c r="T815" s="36" t="str">
        <f>IF(M815&lt;&gt;1,"",IF(R814&gt;=3,"前面连赢 3 笔以上","前面连赢 "&amp;R814&amp;" 笔"))</f>
        <v/>
      </c>
      <c r="U815" s="40" t="str">
        <f>IF(AND(M815=1,ISNUMBER(H815)),H815-G815,"")</f>
        <v/>
      </c>
      <c r="V815" s="41" t="e">
        <f>IF(M815=1,O815,NA())</f>
        <v>#N/A</v>
      </c>
      <c r="W815" s="41" t="e">
        <f>IF(M815=1,-Q815,NA())</f>
        <v>#N/A</v>
      </c>
    </row>
    <row r="816">
      <c r="A816" s="17" t="n"/>
      <c r="B816" s="23" t="n"/>
      <c r="C816" s="25" t="n"/>
      <c r="D816" s="25" t="n"/>
      <c r="E816" s="25" t="n"/>
      <c r="F816" s="25" t="n"/>
      <c r="G816" s="35" t="n"/>
      <c r="H816" s="35" t="n"/>
      <c r="I816" s="25" t="n"/>
      <c r="J816" s="25" t="n"/>
      <c r="K816" s="36" t="str">
        <f>IF(ISNUMBER(B816),"周"&amp;CHOOSE(WEEKDAY(B816,2),"一","二","三","四","五","六","日"),"")</f>
        <v/>
      </c>
      <c r="L816" s="37" t="str">
        <f>IF(ISNUMBER(B816),DATE(YEAR(B816),MONTH(B816),1),"")</f>
        <v/>
      </c>
      <c r="M816" s="38">
        <f>IF(AND(ISNUMBER(B816),ISNUMBER(G816)),IF(AND(OR(NOT(ISNUMBER('看板'!$C$4)),B816&gt;='看板'!$C$4),OR(NOT(ISNUMBER('看板'!$E$4)),B816&lt;='看板'!$E$4),OR('看板'!$C$5="",C816='看板'!$C$5),OR('看板'!$E$5="",D816='看板'!$E$5)),1,0),0)</f>
        <v>0</v>
      </c>
      <c r="N816" s="38" t="str">
        <f>IF(M816=1,COUNTIF(M$5:M816,1),"")</f>
        <v/>
      </c>
      <c r="O816" s="39" t="str">
        <f>IF(M816=1,SUMIF(M$5:M816,1,G$5:G816),"")</f>
        <v/>
      </c>
      <c r="P816" s="39" t="str">
        <f>IF(M816=1,MAX(0,MAX(O$5:O816)),"")</f>
        <v/>
      </c>
      <c r="Q816" s="40" t="str">
        <f>IF(M816=1,P816-O816,"")</f>
        <v/>
      </c>
      <c r="R816" s="38">
        <f>IF(M816=1,IF(G816&gt;0,R815+1,0),R815)</f>
        <v>0</v>
      </c>
      <c r="S816" s="38">
        <f>IF(M816=1,IF(G816&lt;0,S815+1,0),S815)</f>
        <v>0</v>
      </c>
      <c r="T816" s="36" t="str">
        <f>IF(M816&lt;&gt;1,"",IF(R815&gt;=3,"前面连赢 3 笔以上","前面连赢 "&amp;R815&amp;" 笔"))</f>
        <v/>
      </c>
      <c r="U816" s="40" t="str">
        <f>IF(AND(M816=1,ISNUMBER(H816)),H816-G816,"")</f>
        <v/>
      </c>
      <c r="V816" s="41" t="e">
        <f>IF(M816=1,O816,NA())</f>
        <v>#N/A</v>
      </c>
      <c r="W816" s="41" t="e">
        <f>IF(M816=1,-Q816,NA())</f>
        <v>#N/A</v>
      </c>
    </row>
    <row r="817">
      <c r="A817" s="17" t="n"/>
      <c r="B817" s="23" t="n"/>
      <c r="C817" s="25" t="n"/>
      <c r="D817" s="25" t="n"/>
      <c r="E817" s="25" t="n"/>
      <c r="F817" s="25" t="n"/>
      <c r="G817" s="35" t="n"/>
      <c r="H817" s="35" t="n"/>
      <c r="I817" s="25" t="n"/>
      <c r="J817" s="25" t="n"/>
      <c r="K817" s="36" t="str">
        <f>IF(ISNUMBER(B817),"周"&amp;CHOOSE(WEEKDAY(B817,2),"一","二","三","四","五","六","日"),"")</f>
        <v/>
      </c>
      <c r="L817" s="37" t="str">
        <f>IF(ISNUMBER(B817),DATE(YEAR(B817),MONTH(B817),1),"")</f>
        <v/>
      </c>
      <c r="M817" s="38">
        <f>IF(AND(ISNUMBER(B817),ISNUMBER(G817)),IF(AND(OR(NOT(ISNUMBER('看板'!$C$4)),B817&gt;='看板'!$C$4),OR(NOT(ISNUMBER('看板'!$E$4)),B817&lt;='看板'!$E$4),OR('看板'!$C$5="",C817='看板'!$C$5),OR('看板'!$E$5="",D817='看板'!$E$5)),1,0),0)</f>
        <v>0</v>
      </c>
      <c r="N817" s="38" t="str">
        <f>IF(M817=1,COUNTIF(M$5:M817,1),"")</f>
        <v/>
      </c>
      <c r="O817" s="39" t="str">
        <f>IF(M817=1,SUMIF(M$5:M817,1,G$5:G817),"")</f>
        <v/>
      </c>
      <c r="P817" s="39" t="str">
        <f>IF(M817=1,MAX(0,MAX(O$5:O817)),"")</f>
        <v/>
      </c>
      <c r="Q817" s="40" t="str">
        <f>IF(M817=1,P817-O817,"")</f>
        <v/>
      </c>
      <c r="R817" s="38">
        <f>IF(M817=1,IF(G817&gt;0,R816+1,0),R816)</f>
        <v>0</v>
      </c>
      <c r="S817" s="38">
        <f>IF(M817=1,IF(G817&lt;0,S816+1,0),S816)</f>
        <v>0</v>
      </c>
      <c r="T817" s="36" t="str">
        <f>IF(M817&lt;&gt;1,"",IF(R816&gt;=3,"前面连赢 3 笔以上","前面连赢 "&amp;R816&amp;" 笔"))</f>
        <v/>
      </c>
      <c r="U817" s="40" t="str">
        <f>IF(AND(M817=1,ISNUMBER(H817)),H817-G817,"")</f>
        <v/>
      </c>
      <c r="V817" s="41" t="e">
        <f>IF(M817=1,O817,NA())</f>
        <v>#N/A</v>
      </c>
      <c r="W817" s="41" t="e">
        <f>IF(M817=1,-Q817,NA())</f>
        <v>#N/A</v>
      </c>
    </row>
    <row r="818">
      <c r="A818" s="17" t="n"/>
      <c r="B818" s="23" t="n"/>
      <c r="C818" s="25" t="n"/>
      <c r="D818" s="25" t="n"/>
      <c r="E818" s="25" t="n"/>
      <c r="F818" s="25" t="n"/>
      <c r="G818" s="35" t="n"/>
      <c r="H818" s="35" t="n"/>
      <c r="I818" s="25" t="n"/>
      <c r="J818" s="25" t="n"/>
      <c r="K818" s="36" t="str">
        <f>IF(ISNUMBER(B818),"周"&amp;CHOOSE(WEEKDAY(B818,2),"一","二","三","四","五","六","日"),"")</f>
        <v/>
      </c>
      <c r="L818" s="37" t="str">
        <f>IF(ISNUMBER(B818),DATE(YEAR(B818),MONTH(B818),1),"")</f>
        <v/>
      </c>
      <c r="M818" s="38">
        <f>IF(AND(ISNUMBER(B818),ISNUMBER(G818)),IF(AND(OR(NOT(ISNUMBER('看板'!$C$4)),B818&gt;='看板'!$C$4),OR(NOT(ISNUMBER('看板'!$E$4)),B818&lt;='看板'!$E$4),OR('看板'!$C$5="",C818='看板'!$C$5),OR('看板'!$E$5="",D818='看板'!$E$5)),1,0),0)</f>
        <v>0</v>
      </c>
      <c r="N818" s="38" t="str">
        <f>IF(M818=1,COUNTIF(M$5:M818,1),"")</f>
        <v/>
      </c>
      <c r="O818" s="39" t="str">
        <f>IF(M818=1,SUMIF(M$5:M818,1,G$5:G818),"")</f>
        <v/>
      </c>
      <c r="P818" s="39" t="str">
        <f>IF(M818=1,MAX(0,MAX(O$5:O818)),"")</f>
        <v/>
      </c>
      <c r="Q818" s="40" t="str">
        <f>IF(M818=1,P818-O818,"")</f>
        <v/>
      </c>
      <c r="R818" s="38">
        <f>IF(M818=1,IF(G818&gt;0,R817+1,0),R817)</f>
        <v>0</v>
      </c>
      <c r="S818" s="38">
        <f>IF(M818=1,IF(G818&lt;0,S817+1,0),S817)</f>
        <v>0</v>
      </c>
      <c r="T818" s="36" t="str">
        <f>IF(M818&lt;&gt;1,"",IF(R817&gt;=3,"前面连赢 3 笔以上","前面连赢 "&amp;R817&amp;" 笔"))</f>
        <v/>
      </c>
      <c r="U818" s="40" t="str">
        <f>IF(AND(M818=1,ISNUMBER(H818)),H818-G818,"")</f>
        <v/>
      </c>
      <c r="V818" s="41" t="e">
        <f>IF(M818=1,O818,NA())</f>
        <v>#N/A</v>
      </c>
      <c r="W818" s="41" t="e">
        <f>IF(M818=1,-Q818,NA())</f>
        <v>#N/A</v>
      </c>
    </row>
    <row r="819">
      <c r="A819" s="17" t="n"/>
      <c r="B819" s="23" t="n"/>
      <c r="C819" s="25" t="n"/>
      <c r="D819" s="25" t="n"/>
      <c r="E819" s="25" t="n"/>
      <c r="F819" s="25" t="n"/>
      <c r="G819" s="35" t="n"/>
      <c r="H819" s="35" t="n"/>
      <c r="I819" s="25" t="n"/>
      <c r="J819" s="25" t="n"/>
      <c r="K819" s="36" t="str">
        <f>IF(ISNUMBER(B819),"周"&amp;CHOOSE(WEEKDAY(B819,2),"一","二","三","四","五","六","日"),"")</f>
        <v/>
      </c>
      <c r="L819" s="37" t="str">
        <f>IF(ISNUMBER(B819),DATE(YEAR(B819),MONTH(B819),1),"")</f>
        <v/>
      </c>
      <c r="M819" s="38">
        <f>IF(AND(ISNUMBER(B819),ISNUMBER(G819)),IF(AND(OR(NOT(ISNUMBER('看板'!$C$4)),B819&gt;='看板'!$C$4),OR(NOT(ISNUMBER('看板'!$E$4)),B819&lt;='看板'!$E$4),OR('看板'!$C$5="",C819='看板'!$C$5),OR('看板'!$E$5="",D819='看板'!$E$5)),1,0),0)</f>
        <v>0</v>
      </c>
      <c r="N819" s="38" t="str">
        <f>IF(M819=1,COUNTIF(M$5:M819,1),"")</f>
        <v/>
      </c>
      <c r="O819" s="39" t="str">
        <f>IF(M819=1,SUMIF(M$5:M819,1,G$5:G819),"")</f>
        <v/>
      </c>
      <c r="P819" s="39" t="str">
        <f>IF(M819=1,MAX(0,MAX(O$5:O819)),"")</f>
        <v/>
      </c>
      <c r="Q819" s="40" t="str">
        <f>IF(M819=1,P819-O819,"")</f>
        <v/>
      </c>
      <c r="R819" s="38">
        <f>IF(M819=1,IF(G819&gt;0,R818+1,0),R818)</f>
        <v>0</v>
      </c>
      <c r="S819" s="38">
        <f>IF(M819=1,IF(G819&lt;0,S818+1,0),S818)</f>
        <v>0</v>
      </c>
      <c r="T819" s="36" t="str">
        <f>IF(M819&lt;&gt;1,"",IF(R818&gt;=3,"前面连赢 3 笔以上","前面连赢 "&amp;R818&amp;" 笔"))</f>
        <v/>
      </c>
      <c r="U819" s="40" t="str">
        <f>IF(AND(M819=1,ISNUMBER(H819)),H819-G819,"")</f>
        <v/>
      </c>
      <c r="V819" s="41" t="e">
        <f>IF(M819=1,O819,NA())</f>
        <v>#N/A</v>
      </c>
      <c r="W819" s="41" t="e">
        <f>IF(M819=1,-Q819,NA())</f>
        <v>#N/A</v>
      </c>
    </row>
    <row r="820">
      <c r="A820" s="17" t="n"/>
      <c r="B820" s="23" t="n"/>
      <c r="C820" s="25" t="n"/>
      <c r="D820" s="25" t="n"/>
      <c r="E820" s="25" t="n"/>
      <c r="F820" s="25" t="n"/>
      <c r="G820" s="35" t="n"/>
      <c r="H820" s="35" t="n"/>
      <c r="I820" s="25" t="n"/>
      <c r="J820" s="25" t="n"/>
      <c r="K820" s="36" t="str">
        <f>IF(ISNUMBER(B820),"周"&amp;CHOOSE(WEEKDAY(B820,2),"一","二","三","四","五","六","日"),"")</f>
        <v/>
      </c>
      <c r="L820" s="37" t="str">
        <f>IF(ISNUMBER(B820),DATE(YEAR(B820),MONTH(B820),1),"")</f>
        <v/>
      </c>
      <c r="M820" s="38">
        <f>IF(AND(ISNUMBER(B820),ISNUMBER(G820)),IF(AND(OR(NOT(ISNUMBER('看板'!$C$4)),B820&gt;='看板'!$C$4),OR(NOT(ISNUMBER('看板'!$E$4)),B820&lt;='看板'!$E$4),OR('看板'!$C$5="",C820='看板'!$C$5),OR('看板'!$E$5="",D820='看板'!$E$5)),1,0),0)</f>
        <v>0</v>
      </c>
      <c r="N820" s="38" t="str">
        <f>IF(M820=1,COUNTIF(M$5:M820,1),"")</f>
        <v/>
      </c>
      <c r="O820" s="39" t="str">
        <f>IF(M820=1,SUMIF(M$5:M820,1,G$5:G820),"")</f>
        <v/>
      </c>
      <c r="P820" s="39" t="str">
        <f>IF(M820=1,MAX(0,MAX(O$5:O820)),"")</f>
        <v/>
      </c>
      <c r="Q820" s="40" t="str">
        <f>IF(M820=1,P820-O820,"")</f>
        <v/>
      </c>
      <c r="R820" s="38">
        <f>IF(M820=1,IF(G820&gt;0,R819+1,0),R819)</f>
        <v>0</v>
      </c>
      <c r="S820" s="38">
        <f>IF(M820=1,IF(G820&lt;0,S819+1,0),S819)</f>
        <v>0</v>
      </c>
      <c r="T820" s="36" t="str">
        <f>IF(M820&lt;&gt;1,"",IF(R819&gt;=3,"前面连赢 3 笔以上","前面连赢 "&amp;R819&amp;" 笔"))</f>
        <v/>
      </c>
      <c r="U820" s="40" t="str">
        <f>IF(AND(M820=1,ISNUMBER(H820)),H820-G820,"")</f>
        <v/>
      </c>
      <c r="V820" s="41" t="e">
        <f>IF(M820=1,O820,NA())</f>
        <v>#N/A</v>
      </c>
      <c r="W820" s="41" t="e">
        <f>IF(M820=1,-Q820,NA())</f>
        <v>#N/A</v>
      </c>
    </row>
    <row r="821">
      <c r="A821" s="17" t="n"/>
      <c r="B821" s="23" t="n"/>
      <c r="C821" s="25" t="n"/>
      <c r="D821" s="25" t="n"/>
      <c r="E821" s="25" t="n"/>
      <c r="F821" s="25" t="n"/>
      <c r="G821" s="35" t="n"/>
      <c r="H821" s="35" t="n"/>
      <c r="I821" s="25" t="n"/>
      <c r="J821" s="25" t="n"/>
      <c r="K821" s="36" t="str">
        <f>IF(ISNUMBER(B821),"周"&amp;CHOOSE(WEEKDAY(B821,2),"一","二","三","四","五","六","日"),"")</f>
        <v/>
      </c>
      <c r="L821" s="37" t="str">
        <f>IF(ISNUMBER(B821),DATE(YEAR(B821),MONTH(B821),1),"")</f>
        <v/>
      </c>
      <c r="M821" s="38">
        <f>IF(AND(ISNUMBER(B821),ISNUMBER(G821)),IF(AND(OR(NOT(ISNUMBER('看板'!$C$4)),B821&gt;='看板'!$C$4),OR(NOT(ISNUMBER('看板'!$E$4)),B821&lt;='看板'!$E$4),OR('看板'!$C$5="",C821='看板'!$C$5),OR('看板'!$E$5="",D821='看板'!$E$5)),1,0),0)</f>
        <v>0</v>
      </c>
      <c r="N821" s="38" t="str">
        <f>IF(M821=1,COUNTIF(M$5:M821,1),"")</f>
        <v/>
      </c>
      <c r="O821" s="39" t="str">
        <f>IF(M821=1,SUMIF(M$5:M821,1,G$5:G821),"")</f>
        <v/>
      </c>
      <c r="P821" s="39" t="str">
        <f>IF(M821=1,MAX(0,MAX(O$5:O821)),"")</f>
        <v/>
      </c>
      <c r="Q821" s="40" t="str">
        <f>IF(M821=1,P821-O821,"")</f>
        <v/>
      </c>
      <c r="R821" s="38">
        <f>IF(M821=1,IF(G821&gt;0,R820+1,0),R820)</f>
        <v>0</v>
      </c>
      <c r="S821" s="38">
        <f>IF(M821=1,IF(G821&lt;0,S820+1,0),S820)</f>
        <v>0</v>
      </c>
      <c r="T821" s="36" t="str">
        <f>IF(M821&lt;&gt;1,"",IF(R820&gt;=3,"前面连赢 3 笔以上","前面连赢 "&amp;R820&amp;" 笔"))</f>
        <v/>
      </c>
      <c r="U821" s="40" t="str">
        <f>IF(AND(M821=1,ISNUMBER(H821)),H821-G821,"")</f>
        <v/>
      </c>
      <c r="V821" s="41" t="e">
        <f>IF(M821=1,O821,NA())</f>
        <v>#N/A</v>
      </c>
      <c r="W821" s="41" t="e">
        <f>IF(M821=1,-Q821,NA())</f>
        <v>#N/A</v>
      </c>
    </row>
    <row r="822">
      <c r="A822" s="17" t="n"/>
      <c r="B822" s="23" t="n"/>
      <c r="C822" s="25" t="n"/>
      <c r="D822" s="25" t="n"/>
      <c r="E822" s="25" t="n"/>
      <c r="F822" s="25" t="n"/>
      <c r="G822" s="35" t="n"/>
      <c r="H822" s="35" t="n"/>
      <c r="I822" s="25" t="n"/>
      <c r="J822" s="25" t="n"/>
      <c r="K822" s="36" t="str">
        <f>IF(ISNUMBER(B822),"周"&amp;CHOOSE(WEEKDAY(B822,2),"一","二","三","四","五","六","日"),"")</f>
        <v/>
      </c>
      <c r="L822" s="37" t="str">
        <f>IF(ISNUMBER(B822),DATE(YEAR(B822),MONTH(B822),1),"")</f>
        <v/>
      </c>
      <c r="M822" s="38">
        <f>IF(AND(ISNUMBER(B822),ISNUMBER(G822)),IF(AND(OR(NOT(ISNUMBER('看板'!$C$4)),B822&gt;='看板'!$C$4),OR(NOT(ISNUMBER('看板'!$E$4)),B822&lt;='看板'!$E$4),OR('看板'!$C$5="",C822='看板'!$C$5),OR('看板'!$E$5="",D822='看板'!$E$5)),1,0),0)</f>
        <v>0</v>
      </c>
      <c r="N822" s="38" t="str">
        <f>IF(M822=1,COUNTIF(M$5:M822,1),"")</f>
        <v/>
      </c>
      <c r="O822" s="39" t="str">
        <f>IF(M822=1,SUMIF(M$5:M822,1,G$5:G822),"")</f>
        <v/>
      </c>
      <c r="P822" s="39" t="str">
        <f>IF(M822=1,MAX(0,MAX(O$5:O822)),"")</f>
        <v/>
      </c>
      <c r="Q822" s="40" t="str">
        <f>IF(M822=1,P822-O822,"")</f>
        <v/>
      </c>
      <c r="R822" s="38">
        <f>IF(M822=1,IF(G822&gt;0,R821+1,0),R821)</f>
        <v>0</v>
      </c>
      <c r="S822" s="38">
        <f>IF(M822=1,IF(G822&lt;0,S821+1,0),S821)</f>
        <v>0</v>
      </c>
      <c r="T822" s="36" t="str">
        <f>IF(M822&lt;&gt;1,"",IF(R821&gt;=3,"前面连赢 3 笔以上","前面连赢 "&amp;R821&amp;" 笔"))</f>
        <v/>
      </c>
      <c r="U822" s="40" t="str">
        <f>IF(AND(M822=1,ISNUMBER(H822)),H822-G822,"")</f>
        <v/>
      </c>
      <c r="V822" s="41" t="e">
        <f>IF(M822=1,O822,NA())</f>
        <v>#N/A</v>
      </c>
      <c r="W822" s="41" t="e">
        <f>IF(M822=1,-Q822,NA())</f>
        <v>#N/A</v>
      </c>
    </row>
    <row r="823">
      <c r="A823" s="17" t="n"/>
      <c r="B823" s="23" t="n"/>
      <c r="C823" s="25" t="n"/>
      <c r="D823" s="25" t="n"/>
      <c r="E823" s="25" t="n"/>
      <c r="F823" s="25" t="n"/>
      <c r="G823" s="35" t="n"/>
      <c r="H823" s="35" t="n"/>
      <c r="I823" s="25" t="n"/>
      <c r="J823" s="25" t="n"/>
      <c r="K823" s="36" t="str">
        <f>IF(ISNUMBER(B823),"周"&amp;CHOOSE(WEEKDAY(B823,2),"一","二","三","四","五","六","日"),"")</f>
        <v/>
      </c>
      <c r="L823" s="37" t="str">
        <f>IF(ISNUMBER(B823),DATE(YEAR(B823),MONTH(B823),1),"")</f>
        <v/>
      </c>
      <c r="M823" s="38">
        <f>IF(AND(ISNUMBER(B823),ISNUMBER(G823)),IF(AND(OR(NOT(ISNUMBER('看板'!$C$4)),B823&gt;='看板'!$C$4),OR(NOT(ISNUMBER('看板'!$E$4)),B823&lt;='看板'!$E$4),OR('看板'!$C$5="",C823='看板'!$C$5),OR('看板'!$E$5="",D823='看板'!$E$5)),1,0),0)</f>
        <v>0</v>
      </c>
      <c r="N823" s="38" t="str">
        <f>IF(M823=1,COUNTIF(M$5:M823,1),"")</f>
        <v/>
      </c>
      <c r="O823" s="39" t="str">
        <f>IF(M823=1,SUMIF(M$5:M823,1,G$5:G823),"")</f>
        <v/>
      </c>
      <c r="P823" s="39" t="str">
        <f>IF(M823=1,MAX(0,MAX(O$5:O823)),"")</f>
        <v/>
      </c>
      <c r="Q823" s="40" t="str">
        <f>IF(M823=1,P823-O823,"")</f>
        <v/>
      </c>
      <c r="R823" s="38">
        <f>IF(M823=1,IF(G823&gt;0,R822+1,0),R822)</f>
        <v>0</v>
      </c>
      <c r="S823" s="38">
        <f>IF(M823=1,IF(G823&lt;0,S822+1,0),S822)</f>
        <v>0</v>
      </c>
      <c r="T823" s="36" t="str">
        <f>IF(M823&lt;&gt;1,"",IF(R822&gt;=3,"前面连赢 3 笔以上","前面连赢 "&amp;R822&amp;" 笔"))</f>
        <v/>
      </c>
      <c r="U823" s="40" t="str">
        <f>IF(AND(M823=1,ISNUMBER(H823)),H823-G823,"")</f>
        <v/>
      </c>
      <c r="V823" s="41" t="e">
        <f>IF(M823=1,O823,NA())</f>
        <v>#N/A</v>
      </c>
      <c r="W823" s="41" t="e">
        <f>IF(M823=1,-Q823,NA())</f>
        <v>#N/A</v>
      </c>
    </row>
    <row r="824">
      <c r="A824" s="17" t="n"/>
      <c r="B824" s="23" t="n"/>
      <c r="C824" s="25" t="n"/>
      <c r="D824" s="25" t="n"/>
      <c r="E824" s="25" t="n"/>
      <c r="F824" s="25" t="n"/>
      <c r="G824" s="35" t="n"/>
      <c r="H824" s="35" t="n"/>
      <c r="I824" s="25" t="n"/>
      <c r="J824" s="25" t="n"/>
      <c r="K824" s="36" t="str">
        <f>IF(ISNUMBER(B824),"周"&amp;CHOOSE(WEEKDAY(B824,2),"一","二","三","四","五","六","日"),"")</f>
        <v/>
      </c>
      <c r="L824" s="37" t="str">
        <f>IF(ISNUMBER(B824),DATE(YEAR(B824),MONTH(B824),1),"")</f>
        <v/>
      </c>
      <c r="M824" s="38">
        <f>IF(AND(ISNUMBER(B824),ISNUMBER(G824)),IF(AND(OR(NOT(ISNUMBER('看板'!$C$4)),B824&gt;='看板'!$C$4),OR(NOT(ISNUMBER('看板'!$E$4)),B824&lt;='看板'!$E$4),OR('看板'!$C$5="",C824='看板'!$C$5),OR('看板'!$E$5="",D824='看板'!$E$5)),1,0),0)</f>
        <v>0</v>
      </c>
      <c r="N824" s="38" t="str">
        <f>IF(M824=1,COUNTIF(M$5:M824,1),"")</f>
        <v/>
      </c>
      <c r="O824" s="39" t="str">
        <f>IF(M824=1,SUMIF(M$5:M824,1,G$5:G824),"")</f>
        <v/>
      </c>
      <c r="P824" s="39" t="str">
        <f>IF(M824=1,MAX(0,MAX(O$5:O824)),"")</f>
        <v/>
      </c>
      <c r="Q824" s="40" t="str">
        <f>IF(M824=1,P824-O824,"")</f>
        <v/>
      </c>
      <c r="R824" s="38">
        <f>IF(M824=1,IF(G824&gt;0,R823+1,0),R823)</f>
        <v>0</v>
      </c>
      <c r="S824" s="38">
        <f>IF(M824=1,IF(G824&lt;0,S823+1,0),S823)</f>
        <v>0</v>
      </c>
      <c r="T824" s="36" t="str">
        <f>IF(M824&lt;&gt;1,"",IF(R823&gt;=3,"前面连赢 3 笔以上","前面连赢 "&amp;R823&amp;" 笔"))</f>
        <v/>
      </c>
      <c r="U824" s="40" t="str">
        <f>IF(AND(M824=1,ISNUMBER(H824)),H824-G824,"")</f>
        <v/>
      </c>
      <c r="V824" s="41" t="e">
        <f>IF(M824=1,O824,NA())</f>
        <v>#N/A</v>
      </c>
      <c r="W824" s="41" t="e">
        <f>IF(M824=1,-Q824,NA())</f>
        <v>#N/A</v>
      </c>
    </row>
    <row r="825">
      <c r="A825" s="17" t="n"/>
      <c r="B825" s="23" t="n"/>
      <c r="C825" s="25" t="n"/>
      <c r="D825" s="25" t="n"/>
      <c r="E825" s="25" t="n"/>
      <c r="F825" s="25" t="n"/>
      <c r="G825" s="35" t="n"/>
      <c r="H825" s="35" t="n"/>
      <c r="I825" s="25" t="n"/>
      <c r="J825" s="25" t="n"/>
      <c r="K825" s="36" t="str">
        <f>IF(ISNUMBER(B825),"周"&amp;CHOOSE(WEEKDAY(B825,2),"一","二","三","四","五","六","日"),"")</f>
        <v/>
      </c>
      <c r="L825" s="37" t="str">
        <f>IF(ISNUMBER(B825),DATE(YEAR(B825),MONTH(B825),1),"")</f>
        <v/>
      </c>
      <c r="M825" s="38">
        <f>IF(AND(ISNUMBER(B825),ISNUMBER(G825)),IF(AND(OR(NOT(ISNUMBER('看板'!$C$4)),B825&gt;='看板'!$C$4),OR(NOT(ISNUMBER('看板'!$E$4)),B825&lt;='看板'!$E$4),OR('看板'!$C$5="",C825='看板'!$C$5),OR('看板'!$E$5="",D825='看板'!$E$5)),1,0),0)</f>
        <v>0</v>
      </c>
      <c r="N825" s="38" t="str">
        <f>IF(M825=1,COUNTIF(M$5:M825,1),"")</f>
        <v/>
      </c>
      <c r="O825" s="39" t="str">
        <f>IF(M825=1,SUMIF(M$5:M825,1,G$5:G825),"")</f>
        <v/>
      </c>
      <c r="P825" s="39" t="str">
        <f>IF(M825=1,MAX(0,MAX(O$5:O825)),"")</f>
        <v/>
      </c>
      <c r="Q825" s="40" t="str">
        <f>IF(M825=1,P825-O825,"")</f>
        <v/>
      </c>
      <c r="R825" s="38">
        <f>IF(M825=1,IF(G825&gt;0,R824+1,0),R824)</f>
        <v>0</v>
      </c>
      <c r="S825" s="38">
        <f>IF(M825=1,IF(G825&lt;0,S824+1,0),S824)</f>
        <v>0</v>
      </c>
      <c r="T825" s="36" t="str">
        <f>IF(M825&lt;&gt;1,"",IF(R824&gt;=3,"前面连赢 3 笔以上","前面连赢 "&amp;R824&amp;" 笔"))</f>
        <v/>
      </c>
      <c r="U825" s="40" t="str">
        <f>IF(AND(M825=1,ISNUMBER(H825)),H825-G825,"")</f>
        <v/>
      </c>
      <c r="V825" s="41" t="e">
        <f>IF(M825=1,O825,NA())</f>
        <v>#N/A</v>
      </c>
      <c r="W825" s="41" t="e">
        <f>IF(M825=1,-Q825,NA())</f>
        <v>#N/A</v>
      </c>
    </row>
    <row r="826">
      <c r="A826" s="17" t="n"/>
      <c r="B826" s="23" t="n"/>
      <c r="C826" s="25" t="n"/>
      <c r="D826" s="25" t="n"/>
      <c r="E826" s="25" t="n"/>
      <c r="F826" s="25" t="n"/>
      <c r="G826" s="35" t="n"/>
      <c r="H826" s="35" t="n"/>
      <c r="I826" s="25" t="n"/>
      <c r="J826" s="25" t="n"/>
      <c r="K826" s="36" t="str">
        <f>IF(ISNUMBER(B826),"周"&amp;CHOOSE(WEEKDAY(B826,2),"一","二","三","四","五","六","日"),"")</f>
        <v/>
      </c>
      <c r="L826" s="37" t="str">
        <f>IF(ISNUMBER(B826),DATE(YEAR(B826),MONTH(B826),1),"")</f>
        <v/>
      </c>
      <c r="M826" s="38">
        <f>IF(AND(ISNUMBER(B826),ISNUMBER(G826)),IF(AND(OR(NOT(ISNUMBER('看板'!$C$4)),B826&gt;='看板'!$C$4),OR(NOT(ISNUMBER('看板'!$E$4)),B826&lt;='看板'!$E$4),OR('看板'!$C$5="",C826='看板'!$C$5),OR('看板'!$E$5="",D826='看板'!$E$5)),1,0),0)</f>
        <v>0</v>
      </c>
      <c r="N826" s="38" t="str">
        <f>IF(M826=1,COUNTIF(M$5:M826,1),"")</f>
        <v/>
      </c>
      <c r="O826" s="39" t="str">
        <f>IF(M826=1,SUMIF(M$5:M826,1,G$5:G826),"")</f>
        <v/>
      </c>
      <c r="P826" s="39" t="str">
        <f>IF(M826=1,MAX(0,MAX(O$5:O826)),"")</f>
        <v/>
      </c>
      <c r="Q826" s="40" t="str">
        <f>IF(M826=1,P826-O826,"")</f>
        <v/>
      </c>
      <c r="R826" s="38">
        <f>IF(M826=1,IF(G826&gt;0,R825+1,0),R825)</f>
        <v>0</v>
      </c>
      <c r="S826" s="38">
        <f>IF(M826=1,IF(G826&lt;0,S825+1,0),S825)</f>
        <v>0</v>
      </c>
      <c r="T826" s="36" t="str">
        <f>IF(M826&lt;&gt;1,"",IF(R825&gt;=3,"前面连赢 3 笔以上","前面连赢 "&amp;R825&amp;" 笔"))</f>
        <v/>
      </c>
      <c r="U826" s="40" t="str">
        <f>IF(AND(M826=1,ISNUMBER(H826)),H826-G826,"")</f>
        <v/>
      </c>
      <c r="V826" s="41" t="e">
        <f>IF(M826=1,O826,NA())</f>
        <v>#N/A</v>
      </c>
      <c r="W826" s="41" t="e">
        <f>IF(M826=1,-Q826,NA())</f>
        <v>#N/A</v>
      </c>
    </row>
    <row r="827">
      <c r="A827" s="17" t="n"/>
      <c r="B827" s="23" t="n"/>
      <c r="C827" s="25" t="n"/>
      <c r="D827" s="25" t="n"/>
      <c r="E827" s="25" t="n"/>
      <c r="F827" s="25" t="n"/>
      <c r="G827" s="35" t="n"/>
      <c r="H827" s="35" t="n"/>
      <c r="I827" s="25" t="n"/>
      <c r="J827" s="25" t="n"/>
      <c r="K827" s="36" t="str">
        <f>IF(ISNUMBER(B827),"周"&amp;CHOOSE(WEEKDAY(B827,2),"一","二","三","四","五","六","日"),"")</f>
        <v/>
      </c>
      <c r="L827" s="37" t="str">
        <f>IF(ISNUMBER(B827),DATE(YEAR(B827),MONTH(B827),1),"")</f>
        <v/>
      </c>
      <c r="M827" s="38">
        <f>IF(AND(ISNUMBER(B827),ISNUMBER(G827)),IF(AND(OR(NOT(ISNUMBER('看板'!$C$4)),B827&gt;='看板'!$C$4),OR(NOT(ISNUMBER('看板'!$E$4)),B827&lt;='看板'!$E$4),OR('看板'!$C$5="",C827='看板'!$C$5),OR('看板'!$E$5="",D827='看板'!$E$5)),1,0),0)</f>
        <v>0</v>
      </c>
      <c r="N827" s="38" t="str">
        <f>IF(M827=1,COUNTIF(M$5:M827,1),"")</f>
        <v/>
      </c>
      <c r="O827" s="39" t="str">
        <f>IF(M827=1,SUMIF(M$5:M827,1,G$5:G827),"")</f>
        <v/>
      </c>
      <c r="P827" s="39" t="str">
        <f>IF(M827=1,MAX(0,MAX(O$5:O827)),"")</f>
        <v/>
      </c>
      <c r="Q827" s="40" t="str">
        <f>IF(M827=1,P827-O827,"")</f>
        <v/>
      </c>
      <c r="R827" s="38">
        <f>IF(M827=1,IF(G827&gt;0,R826+1,0),R826)</f>
        <v>0</v>
      </c>
      <c r="S827" s="38">
        <f>IF(M827=1,IF(G827&lt;0,S826+1,0),S826)</f>
        <v>0</v>
      </c>
      <c r="T827" s="36" t="str">
        <f>IF(M827&lt;&gt;1,"",IF(R826&gt;=3,"前面连赢 3 笔以上","前面连赢 "&amp;R826&amp;" 笔"))</f>
        <v/>
      </c>
      <c r="U827" s="40" t="str">
        <f>IF(AND(M827=1,ISNUMBER(H827)),H827-G827,"")</f>
        <v/>
      </c>
      <c r="V827" s="41" t="e">
        <f>IF(M827=1,O827,NA())</f>
        <v>#N/A</v>
      </c>
      <c r="W827" s="41" t="e">
        <f>IF(M827=1,-Q827,NA())</f>
        <v>#N/A</v>
      </c>
    </row>
    <row r="828">
      <c r="A828" s="17" t="n"/>
      <c r="B828" s="23" t="n"/>
      <c r="C828" s="25" t="n"/>
      <c r="D828" s="25" t="n"/>
      <c r="E828" s="25" t="n"/>
      <c r="F828" s="25" t="n"/>
      <c r="G828" s="35" t="n"/>
      <c r="H828" s="35" t="n"/>
      <c r="I828" s="25" t="n"/>
      <c r="J828" s="25" t="n"/>
      <c r="K828" s="36" t="str">
        <f>IF(ISNUMBER(B828),"周"&amp;CHOOSE(WEEKDAY(B828,2),"一","二","三","四","五","六","日"),"")</f>
        <v/>
      </c>
      <c r="L828" s="37" t="str">
        <f>IF(ISNUMBER(B828),DATE(YEAR(B828),MONTH(B828),1),"")</f>
        <v/>
      </c>
      <c r="M828" s="38">
        <f>IF(AND(ISNUMBER(B828),ISNUMBER(G828)),IF(AND(OR(NOT(ISNUMBER('看板'!$C$4)),B828&gt;='看板'!$C$4),OR(NOT(ISNUMBER('看板'!$E$4)),B828&lt;='看板'!$E$4),OR('看板'!$C$5="",C828='看板'!$C$5),OR('看板'!$E$5="",D828='看板'!$E$5)),1,0),0)</f>
        <v>0</v>
      </c>
      <c r="N828" s="38" t="str">
        <f>IF(M828=1,COUNTIF(M$5:M828,1),"")</f>
        <v/>
      </c>
      <c r="O828" s="39" t="str">
        <f>IF(M828=1,SUMIF(M$5:M828,1,G$5:G828),"")</f>
        <v/>
      </c>
      <c r="P828" s="39" t="str">
        <f>IF(M828=1,MAX(0,MAX(O$5:O828)),"")</f>
        <v/>
      </c>
      <c r="Q828" s="40" t="str">
        <f>IF(M828=1,P828-O828,"")</f>
        <v/>
      </c>
      <c r="R828" s="38">
        <f>IF(M828=1,IF(G828&gt;0,R827+1,0),R827)</f>
        <v>0</v>
      </c>
      <c r="S828" s="38">
        <f>IF(M828=1,IF(G828&lt;0,S827+1,0),S827)</f>
        <v>0</v>
      </c>
      <c r="T828" s="36" t="str">
        <f>IF(M828&lt;&gt;1,"",IF(R827&gt;=3,"前面连赢 3 笔以上","前面连赢 "&amp;R827&amp;" 笔"))</f>
        <v/>
      </c>
      <c r="U828" s="40" t="str">
        <f>IF(AND(M828=1,ISNUMBER(H828)),H828-G828,"")</f>
        <v/>
      </c>
      <c r="V828" s="41" t="e">
        <f>IF(M828=1,O828,NA())</f>
        <v>#N/A</v>
      </c>
      <c r="W828" s="41" t="e">
        <f>IF(M828=1,-Q828,NA())</f>
        <v>#N/A</v>
      </c>
    </row>
    <row r="829">
      <c r="A829" s="17" t="n"/>
      <c r="B829" s="23" t="n"/>
      <c r="C829" s="25" t="n"/>
      <c r="D829" s="25" t="n"/>
      <c r="E829" s="25" t="n"/>
      <c r="F829" s="25" t="n"/>
      <c r="G829" s="35" t="n"/>
      <c r="H829" s="35" t="n"/>
      <c r="I829" s="25" t="n"/>
      <c r="J829" s="25" t="n"/>
      <c r="K829" s="36" t="str">
        <f>IF(ISNUMBER(B829),"周"&amp;CHOOSE(WEEKDAY(B829,2),"一","二","三","四","五","六","日"),"")</f>
        <v/>
      </c>
      <c r="L829" s="37" t="str">
        <f>IF(ISNUMBER(B829),DATE(YEAR(B829),MONTH(B829),1),"")</f>
        <v/>
      </c>
      <c r="M829" s="38">
        <f>IF(AND(ISNUMBER(B829),ISNUMBER(G829)),IF(AND(OR(NOT(ISNUMBER('看板'!$C$4)),B829&gt;='看板'!$C$4),OR(NOT(ISNUMBER('看板'!$E$4)),B829&lt;='看板'!$E$4),OR('看板'!$C$5="",C829='看板'!$C$5),OR('看板'!$E$5="",D829='看板'!$E$5)),1,0),0)</f>
        <v>0</v>
      </c>
      <c r="N829" s="38" t="str">
        <f>IF(M829=1,COUNTIF(M$5:M829,1),"")</f>
        <v/>
      </c>
      <c r="O829" s="39" t="str">
        <f>IF(M829=1,SUMIF(M$5:M829,1,G$5:G829),"")</f>
        <v/>
      </c>
      <c r="P829" s="39" t="str">
        <f>IF(M829=1,MAX(0,MAX(O$5:O829)),"")</f>
        <v/>
      </c>
      <c r="Q829" s="40" t="str">
        <f>IF(M829=1,P829-O829,"")</f>
        <v/>
      </c>
      <c r="R829" s="38">
        <f>IF(M829=1,IF(G829&gt;0,R828+1,0),R828)</f>
        <v>0</v>
      </c>
      <c r="S829" s="38">
        <f>IF(M829=1,IF(G829&lt;0,S828+1,0),S828)</f>
        <v>0</v>
      </c>
      <c r="T829" s="36" t="str">
        <f>IF(M829&lt;&gt;1,"",IF(R828&gt;=3,"前面连赢 3 笔以上","前面连赢 "&amp;R828&amp;" 笔"))</f>
        <v/>
      </c>
      <c r="U829" s="40" t="str">
        <f>IF(AND(M829=1,ISNUMBER(H829)),H829-G829,"")</f>
        <v/>
      </c>
      <c r="V829" s="41" t="e">
        <f>IF(M829=1,O829,NA())</f>
        <v>#N/A</v>
      </c>
      <c r="W829" s="41" t="e">
        <f>IF(M829=1,-Q829,NA())</f>
        <v>#N/A</v>
      </c>
    </row>
    <row r="830">
      <c r="A830" s="17" t="n"/>
      <c r="B830" s="23" t="n"/>
      <c r="C830" s="25" t="n"/>
      <c r="D830" s="25" t="n"/>
      <c r="E830" s="25" t="n"/>
      <c r="F830" s="25" t="n"/>
      <c r="G830" s="35" t="n"/>
      <c r="H830" s="35" t="n"/>
      <c r="I830" s="25" t="n"/>
      <c r="J830" s="25" t="n"/>
      <c r="K830" s="36" t="str">
        <f>IF(ISNUMBER(B830),"周"&amp;CHOOSE(WEEKDAY(B830,2),"一","二","三","四","五","六","日"),"")</f>
        <v/>
      </c>
      <c r="L830" s="37" t="str">
        <f>IF(ISNUMBER(B830),DATE(YEAR(B830),MONTH(B830),1),"")</f>
        <v/>
      </c>
      <c r="M830" s="38">
        <f>IF(AND(ISNUMBER(B830),ISNUMBER(G830)),IF(AND(OR(NOT(ISNUMBER('看板'!$C$4)),B830&gt;='看板'!$C$4),OR(NOT(ISNUMBER('看板'!$E$4)),B830&lt;='看板'!$E$4),OR('看板'!$C$5="",C830='看板'!$C$5),OR('看板'!$E$5="",D830='看板'!$E$5)),1,0),0)</f>
        <v>0</v>
      </c>
      <c r="N830" s="38" t="str">
        <f>IF(M830=1,COUNTIF(M$5:M830,1),"")</f>
        <v/>
      </c>
      <c r="O830" s="39" t="str">
        <f>IF(M830=1,SUMIF(M$5:M830,1,G$5:G830),"")</f>
        <v/>
      </c>
      <c r="P830" s="39" t="str">
        <f>IF(M830=1,MAX(0,MAX(O$5:O830)),"")</f>
        <v/>
      </c>
      <c r="Q830" s="40" t="str">
        <f>IF(M830=1,P830-O830,"")</f>
        <v/>
      </c>
      <c r="R830" s="38">
        <f>IF(M830=1,IF(G830&gt;0,R829+1,0),R829)</f>
        <v>0</v>
      </c>
      <c r="S830" s="38">
        <f>IF(M830=1,IF(G830&lt;0,S829+1,0),S829)</f>
        <v>0</v>
      </c>
      <c r="T830" s="36" t="str">
        <f>IF(M830&lt;&gt;1,"",IF(R829&gt;=3,"前面连赢 3 笔以上","前面连赢 "&amp;R829&amp;" 笔"))</f>
        <v/>
      </c>
      <c r="U830" s="40" t="str">
        <f>IF(AND(M830=1,ISNUMBER(H830)),H830-G830,"")</f>
        <v/>
      </c>
      <c r="V830" s="41" t="e">
        <f>IF(M830=1,O830,NA())</f>
        <v>#N/A</v>
      </c>
      <c r="W830" s="41" t="e">
        <f>IF(M830=1,-Q830,NA())</f>
        <v>#N/A</v>
      </c>
    </row>
    <row r="831">
      <c r="A831" s="17" t="n"/>
      <c r="B831" s="23" t="n"/>
      <c r="C831" s="25" t="n"/>
      <c r="D831" s="25" t="n"/>
      <c r="E831" s="25" t="n"/>
      <c r="F831" s="25" t="n"/>
      <c r="G831" s="35" t="n"/>
      <c r="H831" s="35" t="n"/>
      <c r="I831" s="25" t="n"/>
      <c r="J831" s="25" t="n"/>
      <c r="K831" s="36" t="str">
        <f>IF(ISNUMBER(B831),"周"&amp;CHOOSE(WEEKDAY(B831,2),"一","二","三","四","五","六","日"),"")</f>
        <v/>
      </c>
      <c r="L831" s="37" t="str">
        <f>IF(ISNUMBER(B831),DATE(YEAR(B831),MONTH(B831),1),"")</f>
        <v/>
      </c>
      <c r="M831" s="38">
        <f>IF(AND(ISNUMBER(B831),ISNUMBER(G831)),IF(AND(OR(NOT(ISNUMBER('看板'!$C$4)),B831&gt;='看板'!$C$4),OR(NOT(ISNUMBER('看板'!$E$4)),B831&lt;='看板'!$E$4),OR('看板'!$C$5="",C831='看板'!$C$5),OR('看板'!$E$5="",D831='看板'!$E$5)),1,0),0)</f>
        <v>0</v>
      </c>
      <c r="N831" s="38" t="str">
        <f>IF(M831=1,COUNTIF(M$5:M831,1),"")</f>
        <v/>
      </c>
      <c r="O831" s="39" t="str">
        <f>IF(M831=1,SUMIF(M$5:M831,1,G$5:G831),"")</f>
        <v/>
      </c>
      <c r="P831" s="39" t="str">
        <f>IF(M831=1,MAX(0,MAX(O$5:O831)),"")</f>
        <v/>
      </c>
      <c r="Q831" s="40" t="str">
        <f>IF(M831=1,P831-O831,"")</f>
        <v/>
      </c>
      <c r="R831" s="38">
        <f>IF(M831=1,IF(G831&gt;0,R830+1,0),R830)</f>
        <v>0</v>
      </c>
      <c r="S831" s="38">
        <f>IF(M831=1,IF(G831&lt;0,S830+1,0),S830)</f>
        <v>0</v>
      </c>
      <c r="T831" s="36" t="str">
        <f>IF(M831&lt;&gt;1,"",IF(R830&gt;=3,"前面连赢 3 笔以上","前面连赢 "&amp;R830&amp;" 笔"))</f>
        <v/>
      </c>
      <c r="U831" s="40" t="str">
        <f>IF(AND(M831=1,ISNUMBER(H831)),H831-G831,"")</f>
        <v/>
      </c>
      <c r="V831" s="41" t="e">
        <f>IF(M831=1,O831,NA())</f>
        <v>#N/A</v>
      </c>
      <c r="W831" s="41" t="e">
        <f>IF(M831=1,-Q831,NA())</f>
        <v>#N/A</v>
      </c>
    </row>
    <row r="832">
      <c r="A832" s="17" t="n"/>
      <c r="B832" s="23" t="n"/>
      <c r="C832" s="25" t="n"/>
      <c r="D832" s="25" t="n"/>
      <c r="E832" s="25" t="n"/>
      <c r="F832" s="25" t="n"/>
      <c r="G832" s="35" t="n"/>
      <c r="H832" s="35" t="n"/>
      <c r="I832" s="25" t="n"/>
      <c r="J832" s="25" t="n"/>
      <c r="K832" s="36" t="str">
        <f>IF(ISNUMBER(B832),"周"&amp;CHOOSE(WEEKDAY(B832,2),"一","二","三","四","五","六","日"),"")</f>
        <v/>
      </c>
      <c r="L832" s="37" t="str">
        <f>IF(ISNUMBER(B832),DATE(YEAR(B832),MONTH(B832),1),"")</f>
        <v/>
      </c>
      <c r="M832" s="38">
        <f>IF(AND(ISNUMBER(B832),ISNUMBER(G832)),IF(AND(OR(NOT(ISNUMBER('看板'!$C$4)),B832&gt;='看板'!$C$4),OR(NOT(ISNUMBER('看板'!$E$4)),B832&lt;='看板'!$E$4),OR('看板'!$C$5="",C832='看板'!$C$5),OR('看板'!$E$5="",D832='看板'!$E$5)),1,0),0)</f>
        <v>0</v>
      </c>
      <c r="N832" s="38" t="str">
        <f>IF(M832=1,COUNTIF(M$5:M832,1),"")</f>
        <v/>
      </c>
      <c r="O832" s="39" t="str">
        <f>IF(M832=1,SUMIF(M$5:M832,1,G$5:G832),"")</f>
        <v/>
      </c>
      <c r="P832" s="39" t="str">
        <f>IF(M832=1,MAX(0,MAX(O$5:O832)),"")</f>
        <v/>
      </c>
      <c r="Q832" s="40" t="str">
        <f>IF(M832=1,P832-O832,"")</f>
        <v/>
      </c>
      <c r="R832" s="38">
        <f>IF(M832=1,IF(G832&gt;0,R831+1,0),R831)</f>
        <v>0</v>
      </c>
      <c r="S832" s="38">
        <f>IF(M832=1,IF(G832&lt;0,S831+1,0),S831)</f>
        <v>0</v>
      </c>
      <c r="T832" s="36" t="str">
        <f>IF(M832&lt;&gt;1,"",IF(R831&gt;=3,"前面连赢 3 笔以上","前面连赢 "&amp;R831&amp;" 笔"))</f>
        <v/>
      </c>
      <c r="U832" s="40" t="str">
        <f>IF(AND(M832=1,ISNUMBER(H832)),H832-G832,"")</f>
        <v/>
      </c>
      <c r="V832" s="41" t="e">
        <f>IF(M832=1,O832,NA())</f>
        <v>#N/A</v>
      </c>
      <c r="W832" s="41" t="e">
        <f>IF(M832=1,-Q832,NA())</f>
        <v>#N/A</v>
      </c>
    </row>
    <row r="833">
      <c r="A833" s="17" t="n"/>
      <c r="B833" s="23" t="n"/>
      <c r="C833" s="25" t="n"/>
      <c r="D833" s="25" t="n"/>
      <c r="E833" s="25" t="n"/>
      <c r="F833" s="25" t="n"/>
      <c r="G833" s="35" t="n"/>
      <c r="H833" s="35" t="n"/>
      <c r="I833" s="25" t="n"/>
      <c r="J833" s="25" t="n"/>
      <c r="K833" s="36" t="str">
        <f>IF(ISNUMBER(B833),"周"&amp;CHOOSE(WEEKDAY(B833,2),"一","二","三","四","五","六","日"),"")</f>
        <v/>
      </c>
      <c r="L833" s="37" t="str">
        <f>IF(ISNUMBER(B833),DATE(YEAR(B833),MONTH(B833),1),"")</f>
        <v/>
      </c>
      <c r="M833" s="38">
        <f>IF(AND(ISNUMBER(B833),ISNUMBER(G833)),IF(AND(OR(NOT(ISNUMBER('看板'!$C$4)),B833&gt;='看板'!$C$4),OR(NOT(ISNUMBER('看板'!$E$4)),B833&lt;='看板'!$E$4),OR('看板'!$C$5="",C833='看板'!$C$5),OR('看板'!$E$5="",D833='看板'!$E$5)),1,0),0)</f>
        <v>0</v>
      </c>
      <c r="N833" s="38" t="str">
        <f>IF(M833=1,COUNTIF(M$5:M833,1),"")</f>
        <v/>
      </c>
      <c r="O833" s="39" t="str">
        <f>IF(M833=1,SUMIF(M$5:M833,1,G$5:G833),"")</f>
        <v/>
      </c>
      <c r="P833" s="39" t="str">
        <f>IF(M833=1,MAX(0,MAX(O$5:O833)),"")</f>
        <v/>
      </c>
      <c r="Q833" s="40" t="str">
        <f>IF(M833=1,P833-O833,"")</f>
        <v/>
      </c>
      <c r="R833" s="38">
        <f>IF(M833=1,IF(G833&gt;0,R832+1,0),R832)</f>
        <v>0</v>
      </c>
      <c r="S833" s="38">
        <f>IF(M833=1,IF(G833&lt;0,S832+1,0),S832)</f>
        <v>0</v>
      </c>
      <c r="T833" s="36" t="str">
        <f>IF(M833&lt;&gt;1,"",IF(R832&gt;=3,"前面连赢 3 笔以上","前面连赢 "&amp;R832&amp;" 笔"))</f>
        <v/>
      </c>
      <c r="U833" s="40" t="str">
        <f>IF(AND(M833=1,ISNUMBER(H833)),H833-G833,"")</f>
        <v/>
      </c>
      <c r="V833" s="41" t="e">
        <f>IF(M833=1,O833,NA())</f>
        <v>#N/A</v>
      </c>
      <c r="W833" s="41" t="e">
        <f>IF(M833=1,-Q833,NA())</f>
        <v>#N/A</v>
      </c>
    </row>
    <row r="834">
      <c r="A834" s="17" t="n"/>
      <c r="B834" s="23" t="n"/>
      <c r="C834" s="25" t="n"/>
      <c r="D834" s="25" t="n"/>
      <c r="E834" s="25" t="n"/>
      <c r="F834" s="25" t="n"/>
      <c r="G834" s="35" t="n"/>
      <c r="H834" s="35" t="n"/>
      <c r="I834" s="25" t="n"/>
      <c r="J834" s="25" t="n"/>
      <c r="K834" s="36" t="str">
        <f>IF(ISNUMBER(B834),"周"&amp;CHOOSE(WEEKDAY(B834,2),"一","二","三","四","五","六","日"),"")</f>
        <v/>
      </c>
      <c r="L834" s="37" t="str">
        <f>IF(ISNUMBER(B834),DATE(YEAR(B834),MONTH(B834),1),"")</f>
        <v/>
      </c>
      <c r="M834" s="38">
        <f>IF(AND(ISNUMBER(B834),ISNUMBER(G834)),IF(AND(OR(NOT(ISNUMBER('看板'!$C$4)),B834&gt;='看板'!$C$4),OR(NOT(ISNUMBER('看板'!$E$4)),B834&lt;='看板'!$E$4),OR('看板'!$C$5="",C834='看板'!$C$5),OR('看板'!$E$5="",D834='看板'!$E$5)),1,0),0)</f>
        <v>0</v>
      </c>
      <c r="N834" s="38" t="str">
        <f>IF(M834=1,COUNTIF(M$5:M834,1),"")</f>
        <v/>
      </c>
      <c r="O834" s="39" t="str">
        <f>IF(M834=1,SUMIF(M$5:M834,1,G$5:G834),"")</f>
        <v/>
      </c>
      <c r="P834" s="39" t="str">
        <f>IF(M834=1,MAX(0,MAX(O$5:O834)),"")</f>
        <v/>
      </c>
      <c r="Q834" s="40" t="str">
        <f>IF(M834=1,P834-O834,"")</f>
        <v/>
      </c>
      <c r="R834" s="38">
        <f>IF(M834=1,IF(G834&gt;0,R833+1,0),R833)</f>
        <v>0</v>
      </c>
      <c r="S834" s="38">
        <f>IF(M834=1,IF(G834&lt;0,S833+1,0),S833)</f>
        <v>0</v>
      </c>
      <c r="T834" s="36" t="str">
        <f>IF(M834&lt;&gt;1,"",IF(R833&gt;=3,"前面连赢 3 笔以上","前面连赢 "&amp;R833&amp;" 笔"))</f>
        <v/>
      </c>
      <c r="U834" s="40" t="str">
        <f>IF(AND(M834=1,ISNUMBER(H834)),H834-G834,"")</f>
        <v/>
      </c>
      <c r="V834" s="41" t="e">
        <f>IF(M834=1,O834,NA())</f>
        <v>#N/A</v>
      </c>
      <c r="W834" s="41" t="e">
        <f>IF(M834=1,-Q834,NA())</f>
        <v>#N/A</v>
      </c>
    </row>
    <row r="835">
      <c r="A835" s="17" t="n"/>
      <c r="B835" s="23" t="n"/>
      <c r="C835" s="25" t="n"/>
      <c r="D835" s="25" t="n"/>
      <c r="E835" s="25" t="n"/>
      <c r="F835" s="25" t="n"/>
      <c r="G835" s="35" t="n"/>
      <c r="H835" s="35" t="n"/>
      <c r="I835" s="25" t="n"/>
      <c r="J835" s="25" t="n"/>
      <c r="K835" s="36" t="str">
        <f>IF(ISNUMBER(B835),"周"&amp;CHOOSE(WEEKDAY(B835,2),"一","二","三","四","五","六","日"),"")</f>
        <v/>
      </c>
      <c r="L835" s="37" t="str">
        <f>IF(ISNUMBER(B835),DATE(YEAR(B835),MONTH(B835),1),"")</f>
        <v/>
      </c>
      <c r="M835" s="38">
        <f>IF(AND(ISNUMBER(B835),ISNUMBER(G835)),IF(AND(OR(NOT(ISNUMBER('看板'!$C$4)),B835&gt;='看板'!$C$4),OR(NOT(ISNUMBER('看板'!$E$4)),B835&lt;='看板'!$E$4),OR('看板'!$C$5="",C835='看板'!$C$5),OR('看板'!$E$5="",D835='看板'!$E$5)),1,0),0)</f>
        <v>0</v>
      </c>
      <c r="N835" s="38" t="str">
        <f>IF(M835=1,COUNTIF(M$5:M835,1),"")</f>
        <v/>
      </c>
      <c r="O835" s="39" t="str">
        <f>IF(M835=1,SUMIF(M$5:M835,1,G$5:G835),"")</f>
        <v/>
      </c>
      <c r="P835" s="39" t="str">
        <f>IF(M835=1,MAX(0,MAX(O$5:O835)),"")</f>
        <v/>
      </c>
      <c r="Q835" s="40" t="str">
        <f>IF(M835=1,P835-O835,"")</f>
        <v/>
      </c>
      <c r="R835" s="38">
        <f>IF(M835=1,IF(G835&gt;0,R834+1,0),R834)</f>
        <v>0</v>
      </c>
      <c r="S835" s="38">
        <f>IF(M835=1,IF(G835&lt;0,S834+1,0),S834)</f>
        <v>0</v>
      </c>
      <c r="T835" s="36" t="str">
        <f>IF(M835&lt;&gt;1,"",IF(R834&gt;=3,"前面连赢 3 笔以上","前面连赢 "&amp;R834&amp;" 笔"))</f>
        <v/>
      </c>
      <c r="U835" s="40" t="str">
        <f>IF(AND(M835=1,ISNUMBER(H835)),H835-G835,"")</f>
        <v/>
      </c>
      <c r="V835" s="41" t="e">
        <f>IF(M835=1,O835,NA())</f>
        <v>#N/A</v>
      </c>
      <c r="W835" s="41" t="e">
        <f>IF(M835=1,-Q835,NA())</f>
        <v>#N/A</v>
      </c>
    </row>
    <row r="836">
      <c r="A836" s="17" t="n"/>
      <c r="B836" s="23" t="n"/>
      <c r="C836" s="25" t="n"/>
      <c r="D836" s="25" t="n"/>
      <c r="E836" s="25" t="n"/>
      <c r="F836" s="25" t="n"/>
      <c r="G836" s="35" t="n"/>
      <c r="H836" s="35" t="n"/>
      <c r="I836" s="25" t="n"/>
      <c r="J836" s="25" t="n"/>
      <c r="K836" s="36" t="str">
        <f>IF(ISNUMBER(B836),"周"&amp;CHOOSE(WEEKDAY(B836,2),"一","二","三","四","五","六","日"),"")</f>
        <v/>
      </c>
      <c r="L836" s="37" t="str">
        <f>IF(ISNUMBER(B836),DATE(YEAR(B836),MONTH(B836),1),"")</f>
        <v/>
      </c>
      <c r="M836" s="38">
        <f>IF(AND(ISNUMBER(B836),ISNUMBER(G836)),IF(AND(OR(NOT(ISNUMBER('看板'!$C$4)),B836&gt;='看板'!$C$4),OR(NOT(ISNUMBER('看板'!$E$4)),B836&lt;='看板'!$E$4),OR('看板'!$C$5="",C836='看板'!$C$5),OR('看板'!$E$5="",D836='看板'!$E$5)),1,0),0)</f>
        <v>0</v>
      </c>
      <c r="N836" s="38" t="str">
        <f>IF(M836=1,COUNTIF(M$5:M836,1),"")</f>
        <v/>
      </c>
      <c r="O836" s="39" t="str">
        <f>IF(M836=1,SUMIF(M$5:M836,1,G$5:G836),"")</f>
        <v/>
      </c>
      <c r="P836" s="39" t="str">
        <f>IF(M836=1,MAX(0,MAX(O$5:O836)),"")</f>
        <v/>
      </c>
      <c r="Q836" s="40" t="str">
        <f>IF(M836=1,P836-O836,"")</f>
        <v/>
      </c>
      <c r="R836" s="38">
        <f>IF(M836=1,IF(G836&gt;0,R835+1,0),R835)</f>
        <v>0</v>
      </c>
      <c r="S836" s="38">
        <f>IF(M836=1,IF(G836&lt;0,S835+1,0),S835)</f>
        <v>0</v>
      </c>
      <c r="T836" s="36" t="str">
        <f>IF(M836&lt;&gt;1,"",IF(R835&gt;=3,"前面连赢 3 笔以上","前面连赢 "&amp;R835&amp;" 笔"))</f>
        <v/>
      </c>
      <c r="U836" s="40" t="str">
        <f>IF(AND(M836=1,ISNUMBER(H836)),H836-G836,"")</f>
        <v/>
      </c>
      <c r="V836" s="41" t="e">
        <f>IF(M836=1,O836,NA())</f>
        <v>#N/A</v>
      </c>
      <c r="W836" s="41" t="e">
        <f>IF(M836=1,-Q836,NA())</f>
        <v>#N/A</v>
      </c>
    </row>
    <row r="837">
      <c r="A837" s="17" t="n"/>
      <c r="B837" s="23" t="n"/>
      <c r="C837" s="25" t="n"/>
      <c r="D837" s="25" t="n"/>
      <c r="E837" s="25" t="n"/>
      <c r="F837" s="25" t="n"/>
      <c r="G837" s="35" t="n"/>
      <c r="H837" s="35" t="n"/>
      <c r="I837" s="25" t="n"/>
      <c r="J837" s="25" t="n"/>
      <c r="K837" s="36" t="str">
        <f>IF(ISNUMBER(B837),"周"&amp;CHOOSE(WEEKDAY(B837,2),"一","二","三","四","五","六","日"),"")</f>
        <v/>
      </c>
      <c r="L837" s="37" t="str">
        <f>IF(ISNUMBER(B837),DATE(YEAR(B837),MONTH(B837),1),"")</f>
        <v/>
      </c>
      <c r="M837" s="38">
        <f>IF(AND(ISNUMBER(B837),ISNUMBER(G837)),IF(AND(OR(NOT(ISNUMBER('看板'!$C$4)),B837&gt;='看板'!$C$4),OR(NOT(ISNUMBER('看板'!$E$4)),B837&lt;='看板'!$E$4),OR('看板'!$C$5="",C837='看板'!$C$5),OR('看板'!$E$5="",D837='看板'!$E$5)),1,0),0)</f>
        <v>0</v>
      </c>
      <c r="N837" s="38" t="str">
        <f>IF(M837=1,COUNTIF(M$5:M837,1),"")</f>
        <v/>
      </c>
      <c r="O837" s="39" t="str">
        <f>IF(M837=1,SUMIF(M$5:M837,1,G$5:G837),"")</f>
        <v/>
      </c>
      <c r="P837" s="39" t="str">
        <f>IF(M837=1,MAX(0,MAX(O$5:O837)),"")</f>
        <v/>
      </c>
      <c r="Q837" s="40" t="str">
        <f>IF(M837=1,P837-O837,"")</f>
        <v/>
      </c>
      <c r="R837" s="38">
        <f>IF(M837=1,IF(G837&gt;0,R836+1,0),R836)</f>
        <v>0</v>
      </c>
      <c r="S837" s="38">
        <f>IF(M837=1,IF(G837&lt;0,S836+1,0),S836)</f>
        <v>0</v>
      </c>
      <c r="T837" s="36" t="str">
        <f>IF(M837&lt;&gt;1,"",IF(R836&gt;=3,"前面连赢 3 笔以上","前面连赢 "&amp;R836&amp;" 笔"))</f>
        <v/>
      </c>
      <c r="U837" s="40" t="str">
        <f>IF(AND(M837=1,ISNUMBER(H837)),H837-G837,"")</f>
        <v/>
      </c>
      <c r="V837" s="41" t="e">
        <f>IF(M837=1,O837,NA())</f>
        <v>#N/A</v>
      </c>
      <c r="W837" s="41" t="e">
        <f>IF(M837=1,-Q837,NA())</f>
        <v>#N/A</v>
      </c>
    </row>
    <row r="838">
      <c r="A838" s="17" t="n"/>
      <c r="B838" s="23" t="n"/>
      <c r="C838" s="25" t="n"/>
      <c r="D838" s="25" t="n"/>
      <c r="E838" s="25" t="n"/>
      <c r="F838" s="25" t="n"/>
      <c r="G838" s="35" t="n"/>
      <c r="H838" s="35" t="n"/>
      <c r="I838" s="25" t="n"/>
      <c r="J838" s="25" t="n"/>
      <c r="K838" s="36" t="str">
        <f>IF(ISNUMBER(B838),"周"&amp;CHOOSE(WEEKDAY(B838,2),"一","二","三","四","五","六","日"),"")</f>
        <v/>
      </c>
      <c r="L838" s="37" t="str">
        <f>IF(ISNUMBER(B838),DATE(YEAR(B838),MONTH(B838),1),"")</f>
        <v/>
      </c>
      <c r="M838" s="38">
        <f>IF(AND(ISNUMBER(B838),ISNUMBER(G838)),IF(AND(OR(NOT(ISNUMBER('看板'!$C$4)),B838&gt;='看板'!$C$4),OR(NOT(ISNUMBER('看板'!$E$4)),B838&lt;='看板'!$E$4),OR('看板'!$C$5="",C838='看板'!$C$5),OR('看板'!$E$5="",D838='看板'!$E$5)),1,0),0)</f>
        <v>0</v>
      </c>
      <c r="N838" s="38" t="str">
        <f>IF(M838=1,COUNTIF(M$5:M838,1),"")</f>
        <v/>
      </c>
      <c r="O838" s="39" t="str">
        <f>IF(M838=1,SUMIF(M$5:M838,1,G$5:G838),"")</f>
        <v/>
      </c>
      <c r="P838" s="39" t="str">
        <f>IF(M838=1,MAX(0,MAX(O$5:O838)),"")</f>
        <v/>
      </c>
      <c r="Q838" s="40" t="str">
        <f>IF(M838=1,P838-O838,"")</f>
        <v/>
      </c>
      <c r="R838" s="38">
        <f>IF(M838=1,IF(G838&gt;0,R837+1,0),R837)</f>
        <v>0</v>
      </c>
      <c r="S838" s="38">
        <f>IF(M838=1,IF(G838&lt;0,S837+1,0),S837)</f>
        <v>0</v>
      </c>
      <c r="T838" s="36" t="str">
        <f>IF(M838&lt;&gt;1,"",IF(R837&gt;=3,"前面连赢 3 笔以上","前面连赢 "&amp;R837&amp;" 笔"))</f>
        <v/>
      </c>
      <c r="U838" s="40" t="str">
        <f>IF(AND(M838=1,ISNUMBER(H838)),H838-G838,"")</f>
        <v/>
      </c>
      <c r="V838" s="41" t="e">
        <f>IF(M838=1,O838,NA())</f>
        <v>#N/A</v>
      </c>
      <c r="W838" s="41" t="e">
        <f>IF(M838=1,-Q838,NA())</f>
        <v>#N/A</v>
      </c>
    </row>
    <row r="839">
      <c r="A839" s="17" t="n"/>
      <c r="B839" s="23" t="n"/>
      <c r="C839" s="25" t="n"/>
      <c r="D839" s="25" t="n"/>
      <c r="E839" s="25" t="n"/>
      <c r="F839" s="25" t="n"/>
      <c r="G839" s="35" t="n"/>
      <c r="H839" s="35" t="n"/>
      <c r="I839" s="25" t="n"/>
      <c r="J839" s="25" t="n"/>
      <c r="K839" s="36" t="str">
        <f>IF(ISNUMBER(B839),"周"&amp;CHOOSE(WEEKDAY(B839,2),"一","二","三","四","五","六","日"),"")</f>
        <v/>
      </c>
      <c r="L839" s="37" t="str">
        <f>IF(ISNUMBER(B839),DATE(YEAR(B839),MONTH(B839),1),"")</f>
        <v/>
      </c>
      <c r="M839" s="38">
        <f>IF(AND(ISNUMBER(B839),ISNUMBER(G839)),IF(AND(OR(NOT(ISNUMBER('看板'!$C$4)),B839&gt;='看板'!$C$4),OR(NOT(ISNUMBER('看板'!$E$4)),B839&lt;='看板'!$E$4),OR('看板'!$C$5="",C839='看板'!$C$5),OR('看板'!$E$5="",D839='看板'!$E$5)),1,0),0)</f>
        <v>0</v>
      </c>
      <c r="N839" s="38" t="str">
        <f>IF(M839=1,COUNTIF(M$5:M839,1),"")</f>
        <v/>
      </c>
      <c r="O839" s="39" t="str">
        <f>IF(M839=1,SUMIF(M$5:M839,1,G$5:G839),"")</f>
        <v/>
      </c>
      <c r="P839" s="39" t="str">
        <f>IF(M839=1,MAX(0,MAX(O$5:O839)),"")</f>
        <v/>
      </c>
      <c r="Q839" s="40" t="str">
        <f>IF(M839=1,P839-O839,"")</f>
        <v/>
      </c>
      <c r="R839" s="38">
        <f>IF(M839=1,IF(G839&gt;0,R838+1,0),R838)</f>
        <v>0</v>
      </c>
      <c r="S839" s="38">
        <f>IF(M839=1,IF(G839&lt;0,S838+1,0),S838)</f>
        <v>0</v>
      </c>
      <c r="T839" s="36" t="str">
        <f>IF(M839&lt;&gt;1,"",IF(R838&gt;=3,"前面连赢 3 笔以上","前面连赢 "&amp;R838&amp;" 笔"))</f>
        <v/>
      </c>
      <c r="U839" s="40" t="str">
        <f>IF(AND(M839=1,ISNUMBER(H839)),H839-G839,"")</f>
        <v/>
      </c>
      <c r="V839" s="41" t="e">
        <f>IF(M839=1,O839,NA())</f>
        <v>#N/A</v>
      </c>
      <c r="W839" s="41" t="e">
        <f>IF(M839=1,-Q839,NA())</f>
        <v>#N/A</v>
      </c>
    </row>
    <row r="840">
      <c r="A840" s="17" t="n"/>
      <c r="B840" s="23" t="n"/>
      <c r="C840" s="25" t="n"/>
      <c r="D840" s="25" t="n"/>
      <c r="E840" s="25" t="n"/>
      <c r="F840" s="25" t="n"/>
      <c r="G840" s="35" t="n"/>
      <c r="H840" s="35" t="n"/>
      <c r="I840" s="25" t="n"/>
      <c r="J840" s="25" t="n"/>
      <c r="K840" s="36" t="str">
        <f>IF(ISNUMBER(B840),"周"&amp;CHOOSE(WEEKDAY(B840,2),"一","二","三","四","五","六","日"),"")</f>
        <v/>
      </c>
      <c r="L840" s="37" t="str">
        <f>IF(ISNUMBER(B840),DATE(YEAR(B840),MONTH(B840),1),"")</f>
        <v/>
      </c>
      <c r="M840" s="38">
        <f>IF(AND(ISNUMBER(B840),ISNUMBER(G840)),IF(AND(OR(NOT(ISNUMBER('看板'!$C$4)),B840&gt;='看板'!$C$4),OR(NOT(ISNUMBER('看板'!$E$4)),B840&lt;='看板'!$E$4),OR('看板'!$C$5="",C840='看板'!$C$5),OR('看板'!$E$5="",D840='看板'!$E$5)),1,0),0)</f>
        <v>0</v>
      </c>
      <c r="N840" s="38" t="str">
        <f>IF(M840=1,COUNTIF(M$5:M840,1),"")</f>
        <v/>
      </c>
      <c r="O840" s="39" t="str">
        <f>IF(M840=1,SUMIF(M$5:M840,1,G$5:G840),"")</f>
        <v/>
      </c>
      <c r="P840" s="39" t="str">
        <f>IF(M840=1,MAX(0,MAX(O$5:O840)),"")</f>
        <v/>
      </c>
      <c r="Q840" s="40" t="str">
        <f>IF(M840=1,P840-O840,"")</f>
        <v/>
      </c>
      <c r="R840" s="38">
        <f>IF(M840=1,IF(G840&gt;0,R839+1,0),R839)</f>
        <v>0</v>
      </c>
      <c r="S840" s="38">
        <f>IF(M840=1,IF(G840&lt;0,S839+1,0),S839)</f>
        <v>0</v>
      </c>
      <c r="T840" s="36" t="str">
        <f>IF(M840&lt;&gt;1,"",IF(R839&gt;=3,"前面连赢 3 笔以上","前面连赢 "&amp;R839&amp;" 笔"))</f>
        <v/>
      </c>
      <c r="U840" s="40" t="str">
        <f>IF(AND(M840=1,ISNUMBER(H840)),H840-G840,"")</f>
        <v/>
      </c>
      <c r="V840" s="41" t="e">
        <f>IF(M840=1,O840,NA())</f>
        <v>#N/A</v>
      </c>
      <c r="W840" s="41" t="e">
        <f>IF(M840=1,-Q840,NA())</f>
        <v>#N/A</v>
      </c>
    </row>
    <row r="841">
      <c r="A841" s="17" t="n"/>
      <c r="B841" s="23" t="n"/>
      <c r="C841" s="25" t="n"/>
      <c r="D841" s="25" t="n"/>
      <c r="E841" s="25" t="n"/>
      <c r="F841" s="25" t="n"/>
      <c r="G841" s="35" t="n"/>
      <c r="H841" s="35" t="n"/>
      <c r="I841" s="25" t="n"/>
      <c r="J841" s="25" t="n"/>
      <c r="K841" s="36" t="str">
        <f>IF(ISNUMBER(B841),"周"&amp;CHOOSE(WEEKDAY(B841,2),"一","二","三","四","五","六","日"),"")</f>
        <v/>
      </c>
      <c r="L841" s="37" t="str">
        <f>IF(ISNUMBER(B841),DATE(YEAR(B841),MONTH(B841),1),"")</f>
        <v/>
      </c>
      <c r="M841" s="38">
        <f>IF(AND(ISNUMBER(B841),ISNUMBER(G841)),IF(AND(OR(NOT(ISNUMBER('看板'!$C$4)),B841&gt;='看板'!$C$4),OR(NOT(ISNUMBER('看板'!$E$4)),B841&lt;='看板'!$E$4),OR('看板'!$C$5="",C841='看板'!$C$5),OR('看板'!$E$5="",D841='看板'!$E$5)),1,0),0)</f>
        <v>0</v>
      </c>
      <c r="N841" s="38" t="str">
        <f>IF(M841=1,COUNTIF(M$5:M841,1),"")</f>
        <v/>
      </c>
      <c r="O841" s="39" t="str">
        <f>IF(M841=1,SUMIF(M$5:M841,1,G$5:G841),"")</f>
        <v/>
      </c>
      <c r="P841" s="39" t="str">
        <f>IF(M841=1,MAX(0,MAX(O$5:O841)),"")</f>
        <v/>
      </c>
      <c r="Q841" s="40" t="str">
        <f>IF(M841=1,P841-O841,"")</f>
        <v/>
      </c>
      <c r="R841" s="38">
        <f>IF(M841=1,IF(G841&gt;0,R840+1,0),R840)</f>
        <v>0</v>
      </c>
      <c r="S841" s="38">
        <f>IF(M841=1,IF(G841&lt;0,S840+1,0),S840)</f>
        <v>0</v>
      </c>
      <c r="T841" s="36" t="str">
        <f>IF(M841&lt;&gt;1,"",IF(R840&gt;=3,"前面连赢 3 笔以上","前面连赢 "&amp;R840&amp;" 笔"))</f>
        <v/>
      </c>
      <c r="U841" s="40" t="str">
        <f>IF(AND(M841=1,ISNUMBER(H841)),H841-G841,"")</f>
        <v/>
      </c>
      <c r="V841" s="41" t="e">
        <f>IF(M841=1,O841,NA())</f>
        <v>#N/A</v>
      </c>
      <c r="W841" s="41" t="e">
        <f>IF(M841=1,-Q841,NA())</f>
        <v>#N/A</v>
      </c>
    </row>
    <row r="842">
      <c r="A842" s="17" t="n"/>
      <c r="B842" s="23" t="n"/>
      <c r="C842" s="25" t="n"/>
      <c r="D842" s="25" t="n"/>
      <c r="E842" s="25" t="n"/>
      <c r="F842" s="25" t="n"/>
      <c r="G842" s="35" t="n"/>
      <c r="H842" s="35" t="n"/>
      <c r="I842" s="25" t="n"/>
      <c r="J842" s="25" t="n"/>
      <c r="K842" s="36" t="str">
        <f>IF(ISNUMBER(B842),"周"&amp;CHOOSE(WEEKDAY(B842,2),"一","二","三","四","五","六","日"),"")</f>
        <v/>
      </c>
      <c r="L842" s="37" t="str">
        <f>IF(ISNUMBER(B842),DATE(YEAR(B842),MONTH(B842),1),"")</f>
        <v/>
      </c>
      <c r="M842" s="38">
        <f>IF(AND(ISNUMBER(B842),ISNUMBER(G842)),IF(AND(OR(NOT(ISNUMBER('看板'!$C$4)),B842&gt;='看板'!$C$4),OR(NOT(ISNUMBER('看板'!$E$4)),B842&lt;='看板'!$E$4),OR('看板'!$C$5="",C842='看板'!$C$5),OR('看板'!$E$5="",D842='看板'!$E$5)),1,0),0)</f>
        <v>0</v>
      </c>
      <c r="N842" s="38" t="str">
        <f>IF(M842=1,COUNTIF(M$5:M842,1),"")</f>
        <v/>
      </c>
      <c r="O842" s="39" t="str">
        <f>IF(M842=1,SUMIF(M$5:M842,1,G$5:G842),"")</f>
        <v/>
      </c>
      <c r="P842" s="39" t="str">
        <f>IF(M842=1,MAX(0,MAX(O$5:O842)),"")</f>
        <v/>
      </c>
      <c r="Q842" s="40" t="str">
        <f>IF(M842=1,P842-O842,"")</f>
        <v/>
      </c>
      <c r="R842" s="38">
        <f>IF(M842=1,IF(G842&gt;0,R841+1,0),R841)</f>
        <v>0</v>
      </c>
      <c r="S842" s="38">
        <f>IF(M842=1,IF(G842&lt;0,S841+1,0),S841)</f>
        <v>0</v>
      </c>
      <c r="T842" s="36" t="str">
        <f>IF(M842&lt;&gt;1,"",IF(R841&gt;=3,"前面连赢 3 笔以上","前面连赢 "&amp;R841&amp;" 笔"))</f>
        <v/>
      </c>
      <c r="U842" s="40" t="str">
        <f>IF(AND(M842=1,ISNUMBER(H842)),H842-G842,"")</f>
        <v/>
      </c>
      <c r="V842" s="41" t="e">
        <f>IF(M842=1,O842,NA())</f>
        <v>#N/A</v>
      </c>
      <c r="W842" s="41" t="e">
        <f>IF(M842=1,-Q842,NA())</f>
        <v>#N/A</v>
      </c>
    </row>
    <row r="843">
      <c r="A843" s="17" t="n"/>
      <c r="B843" s="23" t="n"/>
      <c r="C843" s="25" t="n"/>
      <c r="D843" s="25" t="n"/>
      <c r="E843" s="25" t="n"/>
      <c r="F843" s="25" t="n"/>
      <c r="G843" s="35" t="n"/>
      <c r="H843" s="35" t="n"/>
      <c r="I843" s="25" t="n"/>
      <c r="J843" s="25" t="n"/>
      <c r="K843" s="36" t="str">
        <f>IF(ISNUMBER(B843),"周"&amp;CHOOSE(WEEKDAY(B843,2),"一","二","三","四","五","六","日"),"")</f>
        <v/>
      </c>
      <c r="L843" s="37" t="str">
        <f>IF(ISNUMBER(B843),DATE(YEAR(B843),MONTH(B843),1),"")</f>
        <v/>
      </c>
      <c r="M843" s="38">
        <f>IF(AND(ISNUMBER(B843),ISNUMBER(G843)),IF(AND(OR(NOT(ISNUMBER('看板'!$C$4)),B843&gt;='看板'!$C$4),OR(NOT(ISNUMBER('看板'!$E$4)),B843&lt;='看板'!$E$4),OR('看板'!$C$5="",C843='看板'!$C$5),OR('看板'!$E$5="",D843='看板'!$E$5)),1,0),0)</f>
        <v>0</v>
      </c>
      <c r="N843" s="38" t="str">
        <f>IF(M843=1,COUNTIF(M$5:M843,1),"")</f>
        <v/>
      </c>
      <c r="O843" s="39" t="str">
        <f>IF(M843=1,SUMIF(M$5:M843,1,G$5:G843),"")</f>
        <v/>
      </c>
      <c r="P843" s="39" t="str">
        <f>IF(M843=1,MAX(0,MAX(O$5:O843)),"")</f>
        <v/>
      </c>
      <c r="Q843" s="40" t="str">
        <f>IF(M843=1,P843-O843,"")</f>
        <v/>
      </c>
      <c r="R843" s="38">
        <f>IF(M843=1,IF(G843&gt;0,R842+1,0),R842)</f>
        <v>0</v>
      </c>
      <c r="S843" s="38">
        <f>IF(M843=1,IF(G843&lt;0,S842+1,0),S842)</f>
        <v>0</v>
      </c>
      <c r="T843" s="36" t="str">
        <f>IF(M843&lt;&gt;1,"",IF(R842&gt;=3,"前面连赢 3 笔以上","前面连赢 "&amp;R842&amp;" 笔"))</f>
        <v/>
      </c>
      <c r="U843" s="40" t="str">
        <f>IF(AND(M843=1,ISNUMBER(H843)),H843-G843,"")</f>
        <v/>
      </c>
      <c r="V843" s="41" t="e">
        <f>IF(M843=1,O843,NA())</f>
        <v>#N/A</v>
      </c>
      <c r="W843" s="41" t="e">
        <f>IF(M843=1,-Q843,NA())</f>
        <v>#N/A</v>
      </c>
    </row>
    <row r="844">
      <c r="A844" s="17" t="n"/>
      <c r="B844" s="23" t="n"/>
      <c r="C844" s="25" t="n"/>
      <c r="D844" s="25" t="n"/>
      <c r="E844" s="25" t="n"/>
      <c r="F844" s="25" t="n"/>
      <c r="G844" s="35" t="n"/>
      <c r="H844" s="35" t="n"/>
      <c r="I844" s="25" t="n"/>
      <c r="J844" s="25" t="n"/>
      <c r="K844" s="36" t="str">
        <f>IF(ISNUMBER(B844),"周"&amp;CHOOSE(WEEKDAY(B844,2),"一","二","三","四","五","六","日"),"")</f>
        <v/>
      </c>
      <c r="L844" s="37" t="str">
        <f>IF(ISNUMBER(B844),DATE(YEAR(B844),MONTH(B844),1),"")</f>
        <v/>
      </c>
      <c r="M844" s="38">
        <f>IF(AND(ISNUMBER(B844),ISNUMBER(G844)),IF(AND(OR(NOT(ISNUMBER('看板'!$C$4)),B844&gt;='看板'!$C$4),OR(NOT(ISNUMBER('看板'!$E$4)),B844&lt;='看板'!$E$4),OR('看板'!$C$5="",C844='看板'!$C$5),OR('看板'!$E$5="",D844='看板'!$E$5)),1,0),0)</f>
        <v>0</v>
      </c>
      <c r="N844" s="38" t="str">
        <f>IF(M844=1,COUNTIF(M$5:M844,1),"")</f>
        <v/>
      </c>
      <c r="O844" s="39" t="str">
        <f>IF(M844=1,SUMIF(M$5:M844,1,G$5:G844),"")</f>
        <v/>
      </c>
      <c r="P844" s="39" t="str">
        <f>IF(M844=1,MAX(0,MAX(O$5:O844)),"")</f>
        <v/>
      </c>
      <c r="Q844" s="40" t="str">
        <f>IF(M844=1,P844-O844,"")</f>
        <v/>
      </c>
      <c r="R844" s="38">
        <f>IF(M844=1,IF(G844&gt;0,R843+1,0),R843)</f>
        <v>0</v>
      </c>
      <c r="S844" s="38">
        <f>IF(M844=1,IF(G844&lt;0,S843+1,0),S843)</f>
        <v>0</v>
      </c>
      <c r="T844" s="36" t="str">
        <f>IF(M844&lt;&gt;1,"",IF(R843&gt;=3,"前面连赢 3 笔以上","前面连赢 "&amp;R843&amp;" 笔"))</f>
        <v/>
      </c>
      <c r="U844" s="40" t="str">
        <f>IF(AND(M844=1,ISNUMBER(H844)),H844-G844,"")</f>
        <v/>
      </c>
      <c r="V844" s="41" t="e">
        <f>IF(M844=1,O844,NA())</f>
        <v>#N/A</v>
      </c>
      <c r="W844" s="41" t="e">
        <f>IF(M844=1,-Q844,NA())</f>
        <v>#N/A</v>
      </c>
    </row>
    <row r="845">
      <c r="A845" s="17" t="n"/>
      <c r="B845" s="23" t="n"/>
      <c r="C845" s="25" t="n"/>
      <c r="D845" s="25" t="n"/>
      <c r="E845" s="25" t="n"/>
      <c r="F845" s="25" t="n"/>
      <c r="G845" s="35" t="n"/>
      <c r="H845" s="35" t="n"/>
      <c r="I845" s="25" t="n"/>
      <c r="J845" s="25" t="n"/>
      <c r="K845" s="36" t="str">
        <f>IF(ISNUMBER(B845),"周"&amp;CHOOSE(WEEKDAY(B845,2),"一","二","三","四","五","六","日"),"")</f>
        <v/>
      </c>
      <c r="L845" s="37" t="str">
        <f>IF(ISNUMBER(B845),DATE(YEAR(B845),MONTH(B845),1),"")</f>
        <v/>
      </c>
      <c r="M845" s="38">
        <f>IF(AND(ISNUMBER(B845),ISNUMBER(G845)),IF(AND(OR(NOT(ISNUMBER('看板'!$C$4)),B845&gt;='看板'!$C$4),OR(NOT(ISNUMBER('看板'!$E$4)),B845&lt;='看板'!$E$4),OR('看板'!$C$5="",C845='看板'!$C$5),OR('看板'!$E$5="",D845='看板'!$E$5)),1,0),0)</f>
        <v>0</v>
      </c>
      <c r="N845" s="38" t="str">
        <f>IF(M845=1,COUNTIF(M$5:M845,1),"")</f>
        <v/>
      </c>
      <c r="O845" s="39" t="str">
        <f>IF(M845=1,SUMIF(M$5:M845,1,G$5:G845),"")</f>
        <v/>
      </c>
      <c r="P845" s="39" t="str">
        <f>IF(M845=1,MAX(0,MAX(O$5:O845)),"")</f>
        <v/>
      </c>
      <c r="Q845" s="40" t="str">
        <f>IF(M845=1,P845-O845,"")</f>
        <v/>
      </c>
      <c r="R845" s="38">
        <f>IF(M845=1,IF(G845&gt;0,R844+1,0),R844)</f>
        <v>0</v>
      </c>
      <c r="S845" s="38">
        <f>IF(M845=1,IF(G845&lt;0,S844+1,0),S844)</f>
        <v>0</v>
      </c>
      <c r="T845" s="36" t="str">
        <f>IF(M845&lt;&gt;1,"",IF(R844&gt;=3,"前面连赢 3 笔以上","前面连赢 "&amp;R844&amp;" 笔"))</f>
        <v/>
      </c>
      <c r="U845" s="40" t="str">
        <f>IF(AND(M845=1,ISNUMBER(H845)),H845-G845,"")</f>
        <v/>
      </c>
      <c r="V845" s="41" t="e">
        <f>IF(M845=1,O845,NA())</f>
        <v>#N/A</v>
      </c>
      <c r="W845" s="41" t="e">
        <f>IF(M845=1,-Q845,NA())</f>
        <v>#N/A</v>
      </c>
    </row>
    <row r="846">
      <c r="A846" s="17" t="n"/>
      <c r="B846" s="23" t="n"/>
      <c r="C846" s="25" t="n"/>
      <c r="D846" s="25" t="n"/>
      <c r="E846" s="25" t="n"/>
      <c r="F846" s="25" t="n"/>
      <c r="G846" s="35" t="n"/>
      <c r="H846" s="35" t="n"/>
      <c r="I846" s="25" t="n"/>
      <c r="J846" s="25" t="n"/>
      <c r="K846" s="36" t="str">
        <f>IF(ISNUMBER(B846),"周"&amp;CHOOSE(WEEKDAY(B846,2),"一","二","三","四","五","六","日"),"")</f>
        <v/>
      </c>
      <c r="L846" s="37" t="str">
        <f>IF(ISNUMBER(B846),DATE(YEAR(B846),MONTH(B846),1),"")</f>
        <v/>
      </c>
      <c r="M846" s="38">
        <f>IF(AND(ISNUMBER(B846),ISNUMBER(G846)),IF(AND(OR(NOT(ISNUMBER('看板'!$C$4)),B846&gt;='看板'!$C$4),OR(NOT(ISNUMBER('看板'!$E$4)),B846&lt;='看板'!$E$4),OR('看板'!$C$5="",C846='看板'!$C$5),OR('看板'!$E$5="",D846='看板'!$E$5)),1,0),0)</f>
        <v>0</v>
      </c>
      <c r="N846" s="38" t="str">
        <f>IF(M846=1,COUNTIF(M$5:M846,1),"")</f>
        <v/>
      </c>
      <c r="O846" s="39" t="str">
        <f>IF(M846=1,SUMIF(M$5:M846,1,G$5:G846),"")</f>
        <v/>
      </c>
      <c r="P846" s="39" t="str">
        <f>IF(M846=1,MAX(0,MAX(O$5:O846)),"")</f>
        <v/>
      </c>
      <c r="Q846" s="40" t="str">
        <f>IF(M846=1,P846-O846,"")</f>
        <v/>
      </c>
      <c r="R846" s="38">
        <f>IF(M846=1,IF(G846&gt;0,R845+1,0),R845)</f>
        <v>0</v>
      </c>
      <c r="S846" s="38">
        <f>IF(M846=1,IF(G846&lt;0,S845+1,0),S845)</f>
        <v>0</v>
      </c>
      <c r="T846" s="36" t="str">
        <f>IF(M846&lt;&gt;1,"",IF(R845&gt;=3,"前面连赢 3 笔以上","前面连赢 "&amp;R845&amp;" 笔"))</f>
        <v/>
      </c>
      <c r="U846" s="40" t="str">
        <f>IF(AND(M846=1,ISNUMBER(H846)),H846-G846,"")</f>
        <v/>
      </c>
      <c r="V846" s="41" t="e">
        <f>IF(M846=1,O846,NA())</f>
        <v>#N/A</v>
      </c>
      <c r="W846" s="41" t="e">
        <f>IF(M846=1,-Q846,NA())</f>
        <v>#N/A</v>
      </c>
    </row>
    <row r="847">
      <c r="A847" s="17" t="n"/>
      <c r="B847" s="23" t="n"/>
      <c r="C847" s="25" t="n"/>
      <c r="D847" s="25" t="n"/>
      <c r="E847" s="25" t="n"/>
      <c r="F847" s="25" t="n"/>
      <c r="G847" s="35" t="n"/>
      <c r="H847" s="35" t="n"/>
      <c r="I847" s="25" t="n"/>
      <c r="J847" s="25" t="n"/>
      <c r="K847" s="36" t="str">
        <f>IF(ISNUMBER(B847),"周"&amp;CHOOSE(WEEKDAY(B847,2),"一","二","三","四","五","六","日"),"")</f>
        <v/>
      </c>
      <c r="L847" s="37" t="str">
        <f>IF(ISNUMBER(B847),DATE(YEAR(B847),MONTH(B847),1),"")</f>
        <v/>
      </c>
      <c r="M847" s="38">
        <f>IF(AND(ISNUMBER(B847),ISNUMBER(G847)),IF(AND(OR(NOT(ISNUMBER('看板'!$C$4)),B847&gt;='看板'!$C$4),OR(NOT(ISNUMBER('看板'!$E$4)),B847&lt;='看板'!$E$4),OR('看板'!$C$5="",C847='看板'!$C$5),OR('看板'!$E$5="",D847='看板'!$E$5)),1,0),0)</f>
        <v>0</v>
      </c>
      <c r="N847" s="38" t="str">
        <f>IF(M847=1,COUNTIF(M$5:M847,1),"")</f>
        <v/>
      </c>
      <c r="O847" s="39" t="str">
        <f>IF(M847=1,SUMIF(M$5:M847,1,G$5:G847),"")</f>
        <v/>
      </c>
      <c r="P847" s="39" t="str">
        <f>IF(M847=1,MAX(0,MAX(O$5:O847)),"")</f>
        <v/>
      </c>
      <c r="Q847" s="40" t="str">
        <f>IF(M847=1,P847-O847,"")</f>
        <v/>
      </c>
      <c r="R847" s="38">
        <f>IF(M847=1,IF(G847&gt;0,R846+1,0),R846)</f>
        <v>0</v>
      </c>
      <c r="S847" s="38">
        <f>IF(M847=1,IF(G847&lt;0,S846+1,0),S846)</f>
        <v>0</v>
      </c>
      <c r="T847" s="36" t="str">
        <f>IF(M847&lt;&gt;1,"",IF(R846&gt;=3,"前面连赢 3 笔以上","前面连赢 "&amp;R846&amp;" 笔"))</f>
        <v/>
      </c>
      <c r="U847" s="40" t="str">
        <f>IF(AND(M847=1,ISNUMBER(H847)),H847-G847,"")</f>
        <v/>
      </c>
      <c r="V847" s="41" t="e">
        <f>IF(M847=1,O847,NA())</f>
        <v>#N/A</v>
      </c>
      <c r="W847" s="41" t="e">
        <f>IF(M847=1,-Q847,NA())</f>
        <v>#N/A</v>
      </c>
    </row>
    <row r="848">
      <c r="A848" s="17" t="n"/>
      <c r="B848" s="23" t="n"/>
      <c r="C848" s="25" t="n"/>
      <c r="D848" s="25" t="n"/>
      <c r="E848" s="25" t="n"/>
      <c r="F848" s="25" t="n"/>
      <c r="G848" s="35" t="n"/>
      <c r="H848" s="35" t="n"/>
      <c r="I848" s="25" t="n"/>
      <c r="J848" s="25" t="n"/>
      <c r="K848" s="36" t="str">
        <f>IF(ISNUMBER(B848),"周"&amp;CHOOSE(WEEKDAY(B848,2),"一","二","三","四","五","六","日"),"")</f>
        <v/>
      </c>
      <c r="L848" s="37" t="str">
        <f>IF(ISNUMBER(B848),DATE(YEAR(B848),MONTH(B848),1),"")</f>
        <v/>
      </c>
      <c r="M848" s="38">
        <f>IF(AND(ISNUMBER(B848),ISNUMBER(G848)),IF(AND(OR(NOT(ISNUMBER('看板'!$C$4)),B848&gt;='看板'!$C$4),OR(NOT(ISNUMBER('看板'!$E$4)),B848&lt;='看板'!$E$4),OR('看板'!$C$5="",C848='看板'!$C$5),OR('看板'!$E$5="",D848='看板'!$E$5)),1,0),0)</f>
        <v>0</v>
      </c>
      <c r="N848" s="38" t="str">
        <f>IF(M848=1,COUNTIF(M$5:M848,1),"")</f>
        <v/>
      </c>
      <c r="O848" s="39" t="str">
        <f>IF(M848=1,SUMIF(M$5:M848,1,G$5:G848),"")</f>
        <v/>
      </c>
      <c r="P848" s="39" t="str">
        <f>IF(M848=1,MAX(0,MAX(O$5:O848)),"")</f>
        <v/>
      </c>
      <c r="Q848" s="40" t="str">
        <f>IF(M848=1,P848-O848,"")</f>
        <v/>
      </c>
      <c r="R848" s="38">
        <f>IF(M848=1,IF(G848&gt;0,R847+1,0),R847)</f>
        <v>0</v>
      </c>
      <c r="S848" s="38">
        <f>IF(M848=1,IF(G848&lt;0,S847+1,0),S847)</f>
        <v>0</v>
      </c>
      <c r="T848" s="36" t="str">
        <f>IF(M848&lt;&gt;1,"",IF(R847&gt;=3,"前面连赢 3 笔以上","前面连赢 "&amp;R847&amp;" 笔"))</f>
        <v/>
      </c>
      <c r="U848" s="40" t="str">
        <f>IF(AND(M848=1,ISNUMBER(H848)),H848-G848,"")</f>
        <v/>
      </c>
      <c r="V848" s="41" t="e">
        <f>IF(M848=1,O848,NA())</f>
        <v>#N/A</v>
      </c>
      <c r="W848" s="41" t="e">
        <f>IF(M848=1,-Q848,NA())</f>
        <v>#N/A</v>
      </c>
    </row>
    <row r="849">
      <c r="A849" s="17" t="n"/>
      <c r="B849" s="23" t="n"/>
      <c r="C849" s="25" t="n"/>
      <c r="D849" s="25" t="n"/>
      <c r="E849" s="25" t="n"/>
      <c r="F849" s="25" t="n"/>
      <c r="G849" s="35" t="n"/>
      <c r="H849" s="35" t="n"/>
      <c r="I849" s="25" t="n"/>
      <c r="J849" s="25" t="n"/>
      <c r="K849" s="36" t="str">
        <f>IF(ISNUMBER(B849),"周"&amp;CHOOSE(WEEKDAY(B849,2),"一","二","三","四","五","六","日"),"")</f>
        <v/>
      </c>
      <c r="L849" s="37" t="str">
        <f>IF(ISNUMBER(B849),DATE(YEAR(B849),MONTH(B849),1),"")</f>
        <v/>
      </c>
      <c r="M849" s="38">
        <f>IF(AND(ISNUMBER(B849),ISNUMBER(G849)),IF(AND(OR(NOT(ISNUMBER('看板'!$C$4)),B849&gt;='看板'!$C$4),OR(NOT(ISNUMBER('看板'!$E$4)),B849&lt;='看板'!$E$4),OR('看板'!$C$5="",C849='看板'!$C$5),OR('看板'!$E$5="",D849='看板'!$E$5)),1,0),0)</f>
        <v>0</v>
      </c>
      <c r="N849" s="38" t="str">
        <f>IF(M849=1,COUNTIF(M$5:M849,1),"")</f>
        <v/>
      </c>
      <c r="O849" s="39" t="str">
        <f>IF(M849=1,SUMIF(M$5:M849,1,G$5:G849),"")</f>
        <v/>
      </c>
      <c r="P849" s="39" t="str">
        <f>IF(M849=1,MAX(0,MAX(O$5:O849)),"")</f>
        <v/>
      </c>
      <c r="Q849" s="40" t="str">
        <f>IF(M849=1,P849-O849,"")</f>
        <v/>
      </c>
      <c r="R849" s="38">
        <f>IF(M849=1,IF(G849&gt;0,R848+1,0),R848)</f>
        <v>0</v>
      </c>
      <c r="S849" s="38">
        <f>IF(M849=1,IF(G849&lt;0,S848+1,0),S848)</f>
        <v>0</v>
      </c>
      <c r="T849" s="36" t="str">
        <f>IF(M849&lt;&gt;1,"",IF(R848&gt;=3,"前面连赢 3 笔以上","前面连赢 "&amp;R848&amp;" 笔"))</f>
        <v/>
      </c>
      <c r="U849" s="40" t="str">
        <f>IF(AND(M849=1,ISNUMBER(H849)),H849-G849,"")</f>
        <v/>
      </c>
      <c r="V849" s="41" t="e">
        <f>IF(M849=1,O849,NA())</f>
        <v>#N/A</v>
      </c>
      <c r="W849" s="41" t="e">
        <f>IF(M849=1,-Q849,NA())</f>
        <v>#N/A</v>
      </c>
    </row>
    <row r="850">
      <c r="A850" s="17" t="n"/>
      <c r="B850" s="23" t="n"/>
      <c r="C850" s="25" t="n"/>
      <c r="D850" s="25" t="n"/>
      <c r="E850" s="25" t="n"/>
      <c r="F850" s="25" t="n"/>
      <c r="G850" s="35" t="n"/>
      <c r="H850" s="35" t="n"/>
      <c r="I850" s="25" t="n"/>
      <c r="J850" s="25" t="n"/>
      <c r="K850" s="36" t="str">
        <f>IF(ISNUMBER(B850),"周"&amp;CHOOSE(WEEKDAY(B850,2),"一","二","三","四","五","六","日"),"")</f>
        <v/>
      </c>
      <c r="L850" s="37" t="str">
        <f>IF(ISNUMBER(B850),DATE(YEAR(B850),MONTH(B850),1),"")</f>
        <v/>
      </c>
      <c r="M850" s="38">
        <f>IF(AND(ISNUMBER(B850),ISNUMBER(G850)),IF(AND(OR(NOT(ISNUMBER('看板'!$C$4)),B850&gt;='看板'!$C$4),OR(NOT(ISNUMBER('看板'!$E$4)),B850&lt;='看板'!$E$4),OR('看板'!$C$5="",C850='看板'!$C$5),OR('看板'!$E$5="",D850='看板'!$E$5)),1,0),0)</f>
        <v>0</v>
      </c>
      <c r="N850" s="38" t="str">
        <f>IF(M850=1,COUNTIF(M$5:M850,1),"")</f>
        <v/>
      </c>
      <c r="O850" s="39" t="str">
        <f>IF(M850=1,SUMIF(M$5:M850,1,G$5:G850),"")</f>
        <v/>
      </c>
      <c r="P850" s="39" t="str">
        <f>IF(M850=1,MAX(0,MAX(O$5:O850)),"")</f>
        <v/>
      </c>
      <c r="Q850" s="40" t="str">
        <f>IF(M850=1,P850-O850,"")</f>
        <v/>
      </c>
      <c r="R850" s="38">
        <f>IF(M850=1,IF(G850&gt;0,R849+1,0),R849)</f>
        <v>0</v>
      </c>
      <c r="S850" s="38">
        <f>IF(M850=1,IF(G850&lt;0,S849+1,0),S849)</f>
        <v>0</v>
      </c>
      <c r="T850" s="36" t="str">
        <f>IF(M850&lt;&gt;1,"",IF(R849&gt;=3,"前面连赢 3 笔以上","前面连赢 "&amp;R849&amp;" 笔"))</f>
        <v/>
      </c>
      <c r="U850" s="40" t="str">
        <f>IF(AND(M850=1,ISNUMBER(H850)),H850-G850,"")</f>
        <v/>
      </c>
      <c r="V850" s="41" t="e">
        <f>IF(M850=1,O850,NA())</f>
        <v>#N/A</v>
      </c>
      <c r="W850" s="41" t="e">
        <f>IF(M850=1,-Q850,NA())</f>
        <v>#N/A</v>
      </c>
    </row>
    <row r="851">
      <c r="A851" s="17" t="n"/>
      <c r="B851" s="23" t="n"/>
      <c r="C851" s="25" t="n"/>
      <c r="D851" s="25" t="n"/>
      <c r="E851" s="25" t="n"/>
      <c r="F851" s="25" t="n"/>
      <c r="G851" s="35" t="n"/>
      <c r="H851" s="35" t="n"/>
      <c r="I851" s="25" t="n"/>
      <c r="J851" s="25" t="n"/>
      <c r="K851" s="36" t="str">
        <f>IF(ISNUMBER(B851),"周"&amp;CHOOSE(WEEKDAY(B851,2),"一","二","三","四","五","六","日"),"")</f>
        <v/>
      </c>
      <c r="L851" s="37" t="str">
        <f>IF(ISNUMBER(B851),DATE(YEAR(B851),MONTH(B851),1),"")</f>
        <v/>
      </c>
      <c r="M851" s="38">
        <f>IF(AND(ISNUMBER(B851),ISNUMBER(G851)),IF(AND(OR(NOT(ISNUMBER('看板'!$C$4)),B851&gt;='看板'!$C$4),OR(NOT(ISNUMBER('看板'!$E$4)),B851&lt;='看板'!$E$4),OR('看板'!$C$5="",C851='看板'!$C$5),OR('看板'!$E$5="",D851='看板'!$E$5)),1,0),0)</f>
        <v>0</v>
      </c>
      <c r="N851" s="38" t="str">
        <f>IF(M851=1,COUNTIF(M$5:M851,1),"")</f>
        <v/>
      </c>
      <c r="O851" s="39" t="str">
        <f>IF(M851=1,SUMIF(M$5:M851,1,G$5:G851),"")</f>
        <v/>
      </c>
      <c r="P851" s="39" t="str">
        <f>IF(M851=1,MAX(0,MAX(O$5:O851)),"")</f>
        <v/>
      </c>
      <c r="Q851" s="40" t="str">
        <f>IF(M851=1,P851-O851,"")</f>
        <v/>
      </c>
      <c r="R851" s="38">
        <f>IF(M851=1,IF(G851&gt;0,R850+1,0),R850)</f>
        <v>0</v>
      </c>
      <c r="S851" s="38">
        <f>IF(M851=1,IF(G851&lt;0,S850+1,0),S850)</f>
        <v>0</v>
      </c>
      <c r="T851" s="36" t="str">
        <f>IF(M851&lt;&gt;1,"",IF(R850&gt;=3,"前面连赢 3 笔以上","前面连赢 "&amp;R850&amp;" 笔"))</f>
        <v/>
      </c>
      <c r="U851" s="40" t="str">
        <f>IF(AND(M851=1,ISNUMBER(H851)),H851-G851,"")</f>
        <v/>
      </c>
      <c r="V851" s="41" t="e">
        <f>IF(M851=1,O851,NA())</f>
        <v>#N/A</v>
      </c>
      <c r="W851" s="41" t="e">
        <f>IF(M851=1,-Q851,NA())</f>
        <v>#N/A</v>
      </c>
    </row>
    <row r="852">
      <c r="A852" s="17" t="n"/>
      <c r="B852" s="23" t="n"/>
      <c r="C852" s="25" t="n"/>
      <c r="D852" s="25" t="n"/>
      <c r="E852" s="25" t="n"/>
      <c r="F852" s="25" t="n"/>
      <c r="G852" s="35" t="n"/>
      <c r="H852" s="35" t="n"/>
      <c r="I852" s="25" t="n"/>
      <c r="J852" s="25" t="n"/>
      <c r="K852" s="36" t="str">
        <f>IF(ISNUMBER(B852),"周"&amp;CHOOSE(WEEKDAY(B852,2),"一","二","三","四","五","六","日"),"")</f>
        <v/>
      </c>
      <c r="L852" s="37" t="str">
        <f>IF(ISNUMBER(B852),DATE(YEAR(B852),MONTH(B852),1),"")</f>
        <v/>
      </c>
      <c r="M852" s="38">
        <f>IF(AND(ISNUMBER(B852),ISNUMBER(G852)),IF(AND(OR(NOT(ISNUMBER('看板'!$C$4)),B852&gt;='看板'!$C$4),OR(NOT(ISNUMBER('看板'!$E$4)),B852&lt;='看板'!$E$4),OR('看板'!$C$5="",C852='看板'!$C$5),OR('看板'!$E$5="",D852='看板'!$E$5)),1,0),0)</f>
        <v>0</v>
      </c>
      <c r="N852" s="38" t="str">
        <f>IF(M852=1,COUNTIF(M$5:M852,1),"")</f>
        <v/>
      </c>
      <c r="O852" s="39" t="str">
        <f>IF(M852=1,SUMIF(M$5:M852,1,G$5:G852),"")</f>
        <v/>
      </c>
      <c r="P852" s="39" t="str">
        <f>IF(M852=1,MAX(0,MAX(O$5:O852)),"")</f>
        <v/>
      </c>
      <c r="Q852" s="40" t="str">
        <f>IF(M852=1,P852-O852,"")</f>
        <v/>
      </c>
      <c r="R852" s="38">
        <f>IF(M852=1,IF(G852&gt;0,R851+1,0),R851)</f>
        <v>0</v>
      </c>
      <c r="S852" s="38">
        <f>IF(M852=1,IF(G852&lt;0,S851+1,0),S851)</f>
        <v>0</v>
      </c>
      <c r="T852" s="36" t="str">
        <f>IF(M852&lt;&gt;1,"",IF(R851&gt;=3,"前面连赢 3 笔以上","前面连赢 "&amp;R851&amp;" 笔"))</f>
        <v/>
      </c>
      <c r="U852" s="40" t="str">
        <f>IF(AND(M852=1,ISNUMBER(H852)),H852-G852,"")</f>
        <v/>
      </c>
      <c r="V852" s="41" t="e">
        <f>IF(M852=1,O852,NA())</f>
        <v>#N/A</v>
      </c>
      <c r="W852" s="41" t="e">
        <f>IF(M852=1,-Q852,NA())</f>
        <v>#N/A</v>
      </c>
    </row>
    <row r="853">
      <c r="A853" s="17" t="n"/>
      <c r="B853" s="23" t="n"/>
      <c r="C853" s="25" t="n"/>
      <c r="D853" s="25" t="n"/>
      <c r="E853" s="25" t="n"/>
      <c r="F853" s="25" t="n"/>
      <c r="G853" s="35" t="n"/>
      <c r="H853" s="35" t="n"/>
      <c r="I853" s="25" t="n"/>
      <c r="J853" s="25" t="n"/>
      <c r="K853" s="36" t="str">
        <f>IF(ISNUMBER(B853),"周"&amp;CHOOSE(WEEKDAY(B853,2),"一","二","三","四","五","六","日"),"")</f>
        <v/>
      </c>
      <c r="L853" s="37" t="str">
        <f>IF(ISNUMBER(B853),DATE(YEAR(B853),MONTH(B853),1),"")</f>
        <v/>
      </c>
      <c r="M853" s="38">
        <f>IF(AND(ISNUMBER(B853),ISNUMBER(G853)),IF(AND(OR(NOT(ISNUMBER('看板'!$C$4)),B853&gt;='看板'!$C$4),OR(NOT(ISNUMBER('看板'!$E$4)),B853&lt;='看板'!$E$4),OR('看板'!$C$5="",C853='看板'!$C$5),OR('看板'!$E$5="",D853='看板'!$E$5)),1,0),0)</f>
        <v>0</v>
      </c>
      <c r="N853" s="38" t="str">
        <f>IF(M853=1,COUNTIF(M$5:M853,1),"")</f>
        <v/>
      </c>
      <c r="O853" s="39" t="str">
        <f>IF(M853=1,SUMIF(M$5:M853,1,G$5:G853),"")</f>
        <v/>
      </c>
      <c r="P853" s="39" t="str">
        <f>IF(M853=1,MAX(0,MAX(O$5:O853)),"")</f>
        <v/>
      </c>
      <c r="Q853" s="40" t="str">
        <f>IF(M853=1,P853-O853,"")</f>
        <v/>
      </c>
      <c r="R853" s="38">
        <f>IF(M853=1,IF(G853&gt;0,R852+1,0),R852)</f>
        <v>0</v>
      </c>
      <c r="S853" s="38">
        <f>IF(M853=1,IF(G853&lt;0,S852+1,0),S852)</f>
        <v>0</v>
      </c>
      <c r="T853" s="36" t="str">
        <f>IF(M853&lt;&gt;1,"",IF(R852&gt;=3,"前面连赢 3 笔以上","前面连赢 "&amp;R852&amp;" 笔"))</f>
        <v/>
      </c>
      <c r="U853" s="40" t="str">
        <f>IF(AND(M853=1,ISNUMBER(H853)),H853-G853,"")</f>
        <v/>
      </c>
      <c r="V853" s="41" t="e">
        <f>IF(M853=1,O853,NA())</f>
        <v>#N/A</v>
      </c>
      <c r="W853" s="41" t="e">
        <f>IF(M853=1,-Q853,NA())</f>
        <v>#N/A</v>
      </c>
    </row>
    <row r="854">
      <c r="A854" s="17" t="n"/>
      <c r="B854" s="23" t="n"/>
      <c r="C854" s="25" t="n"/>
      <c r="D854" s="25" t="n"/>
      <c r="E854" s="25" t="n"/>
      <c r="F854" s="25" t="n"/>
      <c r="G854" s="35" t="n"/>
      <c r="H854" s="35" t="n"/>
      <c r="I854" s="25" t="n"/>
      <c r="J854" s="25" t="n"/>
      <c r="K854" s="36" t="str">
        <f>IF(ISNUMBER(B854),"周"&amp;CHOOSE(WEEKDAY(B854,2),"一","二","三","四","五","六","日"),"")</f>
        <v/>
      </c>
      <c r="L854" s="37" t="str">
        <f>IF(ISNUMBER(B854),DATE(YEAR(B854),MONTH(B854),1),"")</f>
        <v/>
      </c>
      <c r="M854" s="38">
        <f>IF(AND(ISNUMBER(B854),ISNUMBER(G854)),IF(AND(OR(NOT(ISNUMBER('看板'!$C$4)),B854&gt;='看板'!$C$4),OR(NOT(ISNUMBER('看板'!$E$4)),B854&lt;='看板'!$E$4),OR('看板'!$C$5="",C854='看板'!$C$5),OR('看板'!$E$5="",D854='看板'!$E$5)),1,0),0)</f>
        <v>0</v>
      </c>
      <c r="N854" s="38" t="str">
        <f>IF(M854=1,COUNTIF(M$5:M854,1),"")</f>
        <v/>
      </c>
      <c r="O854" s="39" t="str">
        <f>IF(M854=1,SUMIF(M$5:M854,1,G$5:G854),"")</f>
        <v/>
      </c>
      <c r="P854" s="39" t="str">
        <f>IF(M854=1,MAX(0,MAX(O$5:O854)),"")</f>
        <v/>
      </c>
      <c r="Q854" s="40" t="str">
        <f>IF(M854=1,P854-O854,"")</f>
        <v/>
      </c>
      <c r="R854" s="38">
        <f>IF(M854=1,IF(G854&gt;0,R853+1,0),R853)</f>
        <v>0</v>
      </c>
      <c r="S854" s="38">
        <f>IF(M854=1,IF(G854&lt;0,S853+1,0),S853)</f>
        <v>0</v>
      </c>
      <c r="T854" s="36" t="str">
        <f>IF(M854&lt;&gt;1,"",IF(R853&gt;=3,"前面连赢 3 笔以上","前面连赢 "&amp;R853&amp;" 笔"))</f>
        <v/>
      </c>
      <c r="U854" s="40" t="str">
        <f>IF(AND(M854=1,ISNUMBER(H854)),H854-G854,"")</f>
        <v/>
      </c>
      <c r="V854" s="41" t="e">
        <f>IF(M854=1,O854,NA())</f>
        <v>#N/A</v>
      </c>
      <c r="W854" s="41" t="e">
        <f>IF(M854=1,-Q854,NA())</f>
        <v>#N/A</v>
      </c>
    </row>
    <row r="855">
      <c r="A855" s="17" t="n"/>
      <c r="B855" s="23" t="n"/>
      <c r="C855" s="25" t="n"/>
      <c r="D855" s="25" t="n"/>
      <c r="E855" s="25" t="n"/>
      <c r="F855" s="25" t="n"/>
      <c r="G855" s="35" t="n"/>
      <c r="H855" s="35" t="n"/>
      <c r="I855" s="25" t="n"/>
      <c r="J855" s="25" t="n"/>
      <c r="K855" s="36" t="str">
        <f>IF(ISNUMBER(B855),"周"&amp;CHOOSE(WEEKDAY(B855,2),"一","二","三","四","五","六","日"),"")</f>
        <v/>
      </c>
      <c r="L855" s="37" t="str">
        <f>IF(ISNUMBER(B855),DATE(YEAR(B855),MONTH(B855),1),"")</f>
        <v/>
      </c>
      <c r="M855" s="38">
        <f>IF(AND(ISNUMBER(B855),ISNUMBER(G855)),IF(AND(OR(NOT(ISNUMBER('看板'!$C$4)),B855&gt;='看板'!$C$4),OR(NOT(ISNUMBER('看板'!$E$4)),B855&lt;='看板'!$E$4),OR('看板'!$C$5="",C855='看板'!$C$5),OR('看板'!$E$5="",D855='看板'!$E$5)),1,0),0)</f>
        <v>0</v>
      </c>
      <c r="N855" s="38" t="str">
        <f>IF(M855=1,COUNTIF(M$5:M855,1),"")</f>
        <v/>
      </c>
      <c r="O855" s="39" t="str">
        <f>IF(M855=1,SUMIF(M$5:M855,1,G$5:G855),"")</f>
        <v/>
      </c>
      <c r="P855" s="39" t="str">
        <f>IF(M855=1,MAX(0,MAX(O$5:O855)),"")</f>
        <v/>
      </c>
      <c r="Q855" s="40" t="str">
        <f>IF(M855=1,P855-O855,"")</f>
        <v/>
      </c>
      <c r="R855" s="38">
        <f>IF(M855=1,IF(G855&gt;0,R854+1,0),R854)</f>
        <v>0</v>
      </c>
      <c r="S855" s="38">
        <f>IF(M855=1,IF(G855&lt;0,S854+1,0),S854)</f>
        <v>0</v>
      </c>
      <c r="T855" s="36" t="str">
        <f>IF(M855&lt;&gt;1,"",IF(R854&gt;=3,"前面连赢 3 笔以上","前面连赢 "&amp;R854&amp;" 笔"))</f>
        <v/>
      </c>
      <c r="U855" s="40" t="str">
        <f>IF(AND(M855=1,ISNUMBER(H855)),H855-G855,"")</f>
        <v/>
      </c>
      <c r="V855" s="41" t="e">
        <f>IF(M855=1,O855,NA())</f>
        <v>#N/A</v>
      </c>
      <c r="W855" s="41" t="e">
        <f>IF(M855=1,-Q855,NA())</f>
        <v>#N/A</v>
      </c>
    </row>
    <row r="856">
      <c r="A856" s="17" t="n"/>
      <c r="B856" s="23" t="n"/>
      <c r="C856" s="25" t="n"/>
      <c r="D856" s="25" t="n"/>
      <c r="E856" s="25" t="n"/>
      <c r="F856" s="25" t="n"/>
      <c r="G856" s="35" t="n"/>
      <c r="H856" s="35" t="n"/>
      <c r="I856" s="25" t="n"/>
      <c r="J856" s="25" t="n"/>
      <c r="K856" s="36" t="str">
        <f>IF(ISNUMBER(B856),"周"&amp;CHOOSE(WEEKDAY(B856,2),"一","二","三","四","五","六","日"),"")</f>
        <v/>
      </c>
      <c r="L856" s="37" t="str">
        <f>IF(ISNUMBER(B856),DATE(YEAR(B856),MONTH(B856),1),"")</f>
        <v/>
      </c>
      <c r="M856" s="38">
        <f>IF(AND(ISNUMBER(B856),ISNUMBER(G856)),IF(AND(OR(NOT(ISNUMBER('看板'!$C$4)),B856&gt;='看板'!$C$4),OR(NOT(ISNUMBER('看板'!$E$4)),B856&lt;='看板'!$E$4),OR('看板'!$C$5="",C856='看板'!$C$5),OR('看板'!$E$5="",D856='看板'!$E$5)),1,0),0)</f>
        <v>0</v>
      </c>
      <c r="N856" s="38" t="str">
        <f>IF(M856=1,COUNTIF(M$5:M856,1),"")</f>
        <v/>
      </c>
      <c r="O856" s="39" t="str">
        <f>IF(M856=1,SUMIF(M$5:M856,1,G$5:G856),"")</f>
        <v/>
      </c>
      <c r="P856" s="39" t="str">
        <f>IF(M856=1,MAX(0,MAX(O$5:O856)),"")</f>
        <v/>
      </c>
      <c r="Q856" s="40" t="str">
        <f>IF(M856=1,P856-O856,"")</f>
        <v/>
      </c>
      <c r="R856" s="38">
        <f>IF(M856=1,IF(G856&gt;0,R855+1,0),R855)</f>
        <v>0</v>
      </c>
      <c r="S856" s="38">
        <f>IF(M856=1,IF(G856&lt;0,S855+1,0),S855)</f>
        <v>0</v>
      </c>
      <c r="T856" s="36" t="str">
        <f>IF(M856&lt;&gt;1,"",IF(R855&gt;=3,"前面连赢 3 笔以上","前面连赢 "&amp;R855&amp;" 笔"))</f>
        <v/>
      </c>
      <c r="U856" s="40" t="str">
        <f>IF(AND(M856=1,ISNUMBER(H856)),H856-G856,"")</f>
        <v/>
      </c>
      <c r="V856" s="41" t="e">
        <f>IF(M856=1,O856,NA())</f>
        <v>#N/A</v>
      </c>
      <c r="W856" s="41" t="e">
        <f>IF(M856=1,-Q856,NA())</f>
        <v>#N/A</v>
      </c>
    </row>
    <row r="857">
      <c r="A857" s="17" t="n"/>
      <c r="B857" s="23" t="n"/>
      <c r="C857" s="25" t="n"/>
      <c r="D857" s="25" t="n"/>
      <c r="E857" s="25" t="n"/>
      <c r="F857" s="25" t="n"/>
      <c r="G857" s="35" t="n"/>
      <c r="H857" s="35" t="n"/>
      <c r="I857" s="25" t="n"/>
      <c r="J857" s="25" t="n"/>
      <c r="K857" s="36" t="str">
        <f>IF(ISNUMBER(B857),"周"&amp;CHOOSE(WEEKDAY(B857,2),"一","二","三","四","五","六","日"),"")</f>
        <v/>
      </c>
      <c r="L857" s="37" t="str">
        <f>IF(ISNUMBER(B857),DATE(YEAR(B857),MONTH(B857),1),"")</f>
        <v/>
      </c>
      <c r="M857" s="38">
        <f>IF(AND(ISNUMBER(B857),ISNUMBER(G857)),IF(AND(OR(NOT(ISNUMBER('看板'!$C$4)),B857&gt;='看板'!$C$4),OR(NOT(ISNUMBER('看板'!$E$4)),B857&lt;='看板'!$E$4),OR('看板'!$C$5="",C857='看板'!$C$5),OR('看板'!$E$5="",D857='看板'!$E$5)),1,0),0)</f>
        <v>0</v>
      </c>
      <c r="N857" s="38" t="str">
        <f>IF(M857=1,COUNTIF(M$5:M857,1),"")</f>
        <v/>
      </c>
      <c r="O857" s="39" t="str">
        <f>IF(M857=1,SUMIF(M$5:M857,1,G$5:G857),"")</f>
        <v/>
      </c>
      <c r="P857" s="39" t="str">
        <f>IF(M857=1,MAX(0,MAX(O$5:O857)),"")</f>
        <v/>
      </c>
      <c r="Q857" s="40" t="str">
        <f>IF(M857=1,P857-O857,"")</f>
        <v/>
      </c>
      <c r="R857" s="38">
        <f>IF(M857=1,IF(G857&gt;0,R856+1,0),R856)</f>
        <v>0</v>
      </c>
      <c r="S857" s="38">
        <f>IF(M857=1,IF(G857&lt;0,S856+1,0),S856)</f>
        <v>0</v>
      </c>
      <c r="T857" s="36" t="str">
        <f>IF(M857&lt;&gt;1,"",IF(R856&gt;=3,"前面连赢 3 笔以上","前面连赢 "&amp;R856&amp;" 笔"))</f>
        <v/>
      </c>
      <c r="U857" s="40" t="str">
        <f>IF(AND(M857=1,ISNUMBER(H857)),H857-G857,"")</f>
        <v/>
      </c>
      <c r="V857" s="41" t="e">
        <f>IF(M857=1,O857,NA())</f>
        <v>#N/A</v>
      </c>
      <c r="W857" s="41" t="e">
        <f>IF(M857=1,-Q857,NA())</f>
        <v>#N/A</v>
      </c>
    </row>
    <row r="858">
      <c r="A858" s="17" t="n"/>
      <c r="B858" s="23" t="n"/>
      <c r="C858" s="25" t="n"/>
      <c r="D858" s="25" t="n"/>
      <c r="E858" s="25" t="n"/>
      <c r="F858" s="25" t="n"/>
      <c r="G858" s="35" t="n"/>
      <c r="H858" s="35" t="n"/>
      <c r="I858" s="25" t="n"/>
      <c r="J858" s="25" t="n"/>
      <c r="K858" s="36" t="str">
        <f>IF(ISNUMBER(B858),"周"&amp;CHOOSE(WEEKDAY(B858,2),"一","二","三","四","五","六","日"),"")</f>
        <v/>
      </c>
      <c r="L858" s="37" t="str">
        <f>IF(ISNUMBER(B858),DATE(YEAR(B858),MONTH(B858),1),"")</f>
        <v/>
      </c>
      <c r="M858" s="38">
        <f>IF(AND(ISNUMBER(B858),ISNUMBER(G858)),IF(AND(OR(NOT(ISNUMBER('看板'!$C$4)),B858&gt;='看板'!$C$4),OR(NOT(ISNUMBER('看板'!$E$4)),B858&lt;='看板'!$E$4),OR('看板'!$C$5="",C858='看板'!$C$5),OR('看板'!$E$5="",D858='看板'!$E$5)),1,0),0)</f>
        <v>0</v>
      </c>
      <c r="N858" s="38" t="str">
        <f>IF(M858=1,COUNTIF(M$5:M858,1),"")</f>
        <v/>
      </c>
      <c r="O858" s="39" t="str">
        <f>IF(M858=1,SUMIF(M$5:M858,1,G$5:G858),"")</f>
        <v/>
      </c>
      <c r="P858" s="39" t="str">
        <f>IF(M858=1,MAX(0,MAX(O$5:O858)),"")</f>
        <v/>
      </c>
      <c r="Q858" s="40" t="str">
        <f>IF(M858=1,P858-O858,"")</f>
        <v/>
      </c>
      <c r="R858" s="38">
        <f>IF(M858=1,IF(G858&gt;0,R857+1,0),R857)</f>
        <v>0</v>
      </c>
      <c r="S858" s="38">
        <f>IF(M858=1,IF(G858&lt;0,S857+1,0),S857)</f>
        <v>0</v>
      </c>
      <c r="T858" s="36" t="str">
        <f>IF(M858&lt;&gt;1,"",IF(R857&gt;=3,"前面连赢 3 笔以上","前面连赢 "&amp;R857&amp;" 笔"))</f>
        <v/>
      </c>
      <c r="U858" s="40" t="str">
        <f>IF(AND(M858=1,ISNUMBER(H858)),H858-G858,"")</f>
        <v/>
      </c>
      <c r="V858" s="41" t="e">
        <f>IF(M858=1,O858,NA())</f>
        <v>#N/A</v>
      </c>
      <c r="W858" s="41" t="e">
        <f>IF(M858=1,-Q858,NA())</f>
        <v>#N/A</v>
      </c>
    </row>
    <row r="859">
      <c r="A859" s="17" t="n"/>
      <c r="B859" s="23" t="n"/>
      <c r="C859" s="25" t="n"/>
      <c r="D859" s="25" t="n"/>
      <c r="E859" s="25" t="n"/>
      <c r="F859" s="25" t="n"/>
      <c r="G859" s="35" t="n"/>
      <c r="H859" s="35" t="n"/>
      <c r="I859" s="25" t="n"/>
      <c r="J859" s="25" t="n"/>
      <c r="K859" s="36" t="str">
        <f>IF(ISNUMBER(B859),"周"&amp;CHOOSE(WEEKDAY(B859,2),"一","二","三","四","五","六","日"),"")</f>
        <v/>
      </c>
      <c r="L859" s="37" t="str">
        <f>IF(ISNUMBER(B859),DATE(YEAR(B859),MONTH(B859),1),"")</f>
        <v/>
      </c>
      <c r="M859" s="38">
        <f>IF(AND(ISNUMBER(B859),ISNUMBER(G859)),IF(AND(OR(NOT(ISNUMBER('看板'!$C$4)),B859&gt;='看板'!$C$4),OR(NOT(ISNUMBER('看板'!$E$4)),B859&lt;='看板'!$E$4),OR('看板'!$C$5="",C859='看板'!$C$5),OR('看板'!$E$5="",D859='看板'!$E$5)),1,0),0)</f>
        <v>0</v>
      </c>
      <c r="N859" s="38" t="str">
        <f>IF(M859=1,COUNTIF(M$5:M859,1),"")</f>
        <v/>
      </c>
      <c r="O859" s="39" t="str">
        <f>IF(M859=1,SUMIF(M$5:M859,1,G$5:G859),"")</f>
        <v/>
      </c>
      <c r="P859" s="39" t="str">
        <f>IF(M859=1,MAX(0,MAX(O$5:O859)),"")</f>
        <v/>
      </c>
      <c r="Q859" s="40" t="str">
        <f>IF(M859=1,P859-O859,"")</f>
        <v/>
      </c>
      <c r="R859" s="38">
        <f>IF(M859=1,IF(G859&gt;0,R858+1,0),R858)</f>
        <v>0</v>
      </c>
      <c r="S859" s="38">
        <f>IF(M859=1,IF(G859&lt;0,S858+1,0),S858)</f>
        <v>0</v>
      </c>
      <c r="T859" s="36" t="str">
        <f>IF(M859&lt;&gt;1,"",IF(R858&gt;=3,"前面连赢 3 笔以上","前面连赢 "&amp;R858&amp;" 笔"))</f>
        <v/>
      </c>
      <c r="U859" s="40" t="str">
        <f>IF(AND(M859=1,ISNUMBER(H859)),H859-G859,"")</f>
        <v/>
      </c>
      <c r="V859" s="41" t="e">
        <f>IF(M859=1,O859,NA())</f>
        <v>#N/A</v>
      </c>
      <c r="W859" s="41" t="e">
        <f>IF(M859=1,-Q859,NA())</f>
        <v>#N/A</v>
      </c>
    </row>
    <row r="860">
      <c r="A860" s="17" t="n"/>
      <c r="B860" s="23" t="n"/>
      <c r="C860" s="25" t="n"/>
      <c r="D860" s="25" t="n"/>
      <c r="E860" s="25" t="n"/>
      <c r="F860" s="25" t="n"/>
      <c r="G860" s="35" t="n"/>
      <c r="H860" s="35" t="n"/>
      <c r="I860" s="25" t="n"/>
      <c r="J860" s="25" t="n"/>
      <c r="K860" s="36" t="str">
        <f>IF(ISNUMBER(B860),"周"&amp;CHOOSE(WEEKDAY(B860,2),"一","二","三","四","五","六","日"),"")</f>
        <v/>
      </c>
      <c r="L860" s="37" t="str">
        <f>IF(ISNUMBER(B860),DATE(YEAR(B860),MONTH(B860),1),"")</f>
        <v/>
      </c>
      <c r="M860" s="38">
        <f>IF(AND(ISNUMBER(B860),ISNUMBER(G860)),IF(AND(OR(NOT(ISNUMBER('看板'!$C$4)),B860&gt;='看板'!$C$4),OR(NOT(ISNUMBER('看板'!$E$4)),B860&lt;='看板'!$E$4),OR('看板'!$C$5="",C860='看板'!$C$5),OR('看板'!$E$5="",D860='看板'!$E$5)),1,0),0)</f>
        <v>0</v>
      </c>
      <c r="N860" s="38" t="str">
        <f>IF(M860=1,COUNTIF(M$5:M860,1),"")</f>
        <v/>
      </c>
      <c r="O860" s="39" t="str">
        <f>IF(M860=1,SUMIF(M$5:M860,1,G$5:G860),"")</f>
        <v/>
      </c>
      <c r="P860" s="39" t="str">
        <f>IF(M860=1,MAX(0,MAX(O$5:O860)),"")</f>
        <v/>
      </c>
      <c r="Q860" s="40" t="str">
        <f>IF(M860=1,P860-O860,"")</f>
        <v/>
      </c>
      <c r="R860" s="38">
        <f>IF(M860=1,IF(G860&gt;0,R859+1,0),R859)</f>
        <v>0</v>
      </c>
      <c r="S860" s="38">
        <f>IF(M860=1,IF(G860&lt;0,S859+1,0),S859)</f>
        <v>0</v>
      </c>
      <c r="T860" s="36" t="str">
        <f>IF(M860&lt;&gt;1,"",IF(R859&gt;=3,"前面连赢 3 笔以上","前面连赢 "&amp;R859&amp;" 笔"))</f>
        <v/>
      </c>
      <c r="U860" s="40" t="str">
        <f>IF(AND(M860=1,ISNUMBER(H860)),H860-G860,"")</f>
        <v/>
      </c>
      <c r="V860" s="41" t="e">
        <f>IF(M860=1,O860,NA())</f>
        <v>#N/A</v>
      </c>
      <c r="W860" s="41" t="e">
        <f>IF(M860=1,-Q860,NA())</f>
        <v>#N/A</v>
      </c>
    </row>
    <row r="861">
      <c r="A861" s="17" t="n"/>
      <c r="B861" s="23" t="n"/>
      <c r="C861" s="25" t="n"/>
      <c r="D861" s="25" t="n"/>
      <c r="E861" s="25" t="n"/>
      <c r="F861" s="25" t="n"/>
      <c r="G861" s="35" t="n"/>
      <c r="H861" s="35" t="n"/>
      <c r="I861" s="25" t="n"/>
      <c r="J861" s="25" t="n"/>
      <c r="K861" s="36" t="str">
        <f>IF(ISNUMBER(B861),"周"&amp;CHOOSE(WEEKDAY(B861,2),"一","二","三","四","五","六","日"),"")</f>
        <v/>
      </c>
      <c r="L861" s="37" t="str">
        <f>IF(ISNUMBER(B861),DATE(YEAR(B861),MONTH(B861),1),"")</f>
        <v/>
      </c>
      <c r="M861" s="38">
        <f>IF(AND(ISNUMBER(B861),ISNUMBER(G861)),IF(AND(OR(NOT(ISNUMBER('看板'!$C$4)),B861&gt;='看板'!$C$4),OR(NOT(ISNUMBER('看板'!$E$4)),B861&lt;='看板'!$E$4),OR('看板'!$C$5="",C861='看板'!$C$5),OR('看板'!$E$5="",D861='看板'!$E$5)),1,0),0)</f>
        <v>0</v>
      </c>
      <c r="N861" s="38" t="str">
        <f>IF(M861=1,COUNTIF(M$5:M861,1),"")</f>
        <v/>
      </c>
      <c r="O861" s="39" t="str">
        <f>IF(M861=1,SUMIF(M$5:M861,1,G$5:G861),"")</f>
        <v/>
      </c>
      <c r="P861" s="39" t="str">
        <f>IF(M861=1,MAX(0,MAX(O$5:O861)),"")</f>
        <v/>
      </c>
      <c r="Q861" s="40" t="str">
        <f>IF(M861=1,P861-O861,"")</f>
        <v/>
      </c>
      <c r="R861" s="38">
        <f>IF(M861=1,IF(G861&gt;0,R860+1,0),R860)</f>
        <v>0</v>
      </c>
      <c r="S861" s="38">
        <f>IF(M861=1,IF(G861&lt;0,S860+1,0),S860)</f>
        <v>0</v>
      </c>
      <c r="T861" s="36" t="str">
        <f>IF(M861&lt;&gt;1,"",IF(R860&gt;=3,"前面连赢 3 笔以上","前面连赢 "&amp;R860&amp;" 笔"))</f>
        <v/>
      </c>
      <c r="U861" s="40" t="str">
        <f>IF(AND(M861=1,ISNUMBER(H861)),H861-G861,"")</f>
        <v/>
      </c>
      <c r="V861" s="41" t="e">
        <f>IF(M861=1,O861,NA())</f>
        <v>#N/A</v>
      </c>
      <c r="W861" s="41" t="e">
        <f>IF(M861=1,-Q861,NA())</f>
        <v>#N/A</v>
      </c>
    </row>
    <row r="862">
      <c r="A862" s="17" t="n"/>
      <c r="B862" s="23" t="n"/>
      <c r="C862" s="25" t="n"/>
      <c r="D862" s="25" t="n"/>
      <c r="E862" s="25" t="n"/>
      <c r="F862" s="25" t="n"/>
      <c r="G862" s="35" t="n"/>
      <c r="H862" s="35" t="n"/>
      <c r="I862" s="25" t="n"/>
      <c r="J862" s="25" t="n"/>
      <c r="K862" s="36" t="str">
        <f>IF(ISNUMBER(B862),"周"&amp;CHOOSE(WEEKDAY(B862,2),"一","二","三","四","五","六","日"),"")</f>
        <v/>
      </c>
      <c r="L862" s="37" t="str">
        <f>IF(ISNUMBER(B862),DATE(YEAR(B862),MONTH(B862),1),"")</f>
        <v/>
      </c>
      <c r="M862" s="38">
        <f>IF(AND(ISNUMBER(B862),ISNUMBER(G862)),IF(AND(OR(NOT(ISNUMBER('看板'!$C$4)),B862&gt;='看板'!$C$4),OR(NOT(ISNUMBER('看板'!$E$4)),B862&lt;='看板'!$E$4),OR('看板'!$C$5="",C862='看板'!$C$5),OR('看板'!$E$5="",D862='看板'!$E$5)),1,0),0)</f>
        <v>0</v>
      </c>
      <c r="N862" s="38" t="str">
        <f>IF(M862=1,COUNTIF(M$5:M862,1),"")</f>
        <v/>
      </c>
      <c r="O862" s="39" t="str">
        <f>IF(M862=1,SUMIF(M$5:M862,1,G$5:G862),"")</f>
        <v/>
      </c>
      <c r="P862" s="39" t="str">
        <f>IF(M862=1,MAX(0,MAX(O$5:O862)),"")</f>
        <v/>
      </c>
      <c r="Q862" s="40" t="str">
        <f>IF(M862=1,P862-O862,"")</f>
        <v/>
      </c>
      <c r="R862" s="38">
        <f>IF(M862=1,IF(G862&gt;0,R861+1,0),R861)</f>
        <v>0</v>
      </c>
      <c r="S862" s="38">
        <f>IF(M862=1,IF(G862&lt;0,S861+1,0),S861)</f>
        <v>0</v>
      </c>
      <c r="T862" s="36" t="str">
        <f>IF(M862&lt;&gt;1,"",IF(R861&gt;=3,"前面连赢 3 笔以上","前面连赢 "&amp;R861&amp;" 笔"))</f>
        <v/>
      </c>
      <c r="U862" s="40" t="str">
        <f>IF(AND(M862=1,ISNUMBER(H862)),H862-G862,"")</f>
        <v/>
      </c>
      <c r="V862" s="41" t="e">
        <f>IF(M862=1,O862,NA())</f>
        <v>#N/A</v>
      </c>
      <c r="W862" s="41" t="e">
        <f>IF(M862=1,-Q862,NA())</f>
        <v>#N/A</v>
      </c>
    </row>
    <row r="863">
      <c r="A863" s="17" t="n"/>
      <c r="B863" s="23" t="n"/>
      <c r="C863" s="25" t="n"/>
      <c r="D863" s="25" t="n"/>
      <c r="E863" s="25" t="n"/>
      <c r="F863" s="25" t="n"/>
      <c r="G863" s="35" t="n"/>
      <c r="H863" s="35" t="n"/>
      <c r="I863" s="25" t="n"/>
      <c r="J863" s="25" t="n"/>
      <c r="K863" s="36" t="str">
        <f>IF(ISNUMBER(B863),"周"&amp;CHOOSE(WEEKDAY(B863,2),"一","二","三","四","五","六","日"),"")</f>
        <v/>
      </c>
      <c r="L863" s="37" t="str">
        <f>IF(ISNUMBER(B863),DATE(YEAR(B863),MONTH(B863),1),"")</f>
        <v/>
      </c>
      <c r="M863" s="38">
        <f>IF(AND(ISNUMBER(B863),ISNUMBER(G863)),IF(AND(OR(NOT(ISNUMBER('看板'!$C$4)),B863&gt;='看板'!$C$4),OR(NOT(ISNUMBER('看板'!$E$4)),B863&lt;='看板'!$E$4),OR('看板'!$C$5="",C863='看板'!$C$5),OR('看板'!$E$5="",D863='看板'!$E$5)),1,0),0)</f>
        <v>0</v>
      </c>
      <c r="N863" s="38" t="str">
        <f>IF(M863=1,COUNTIF(M$5:M863,1),"")</f>
        <v/>
      </c>
      <c r="O863" s="39" t="str">
        <f>IF(M863=1,SUMIF(M$5:M863,1,G$5:G863),"")</f>
        <v/>
      </c>
      <c r="P863" s="39" t="str">
        <f>IF(M863=1,MAX(0,MAX(O$5:O863)),"")</f>
        <v/>
      </c>
      <c r="Q863" s="40" t="str">
        <f>IF(M863=1,P863-O863,"")</f>
        <v/>
      </c>
      <c r="R863" s="38">
        <f>IF(M863=1,IF(G863&gt;0,R862+1,0),R862)</f>
        <v>0</v>
      </c>
      <c r="S863" s="38">
        <f>IF(M863=1,IF(G863&lt;0,S862+1,0),S862)</f>
        <v>0</v>
      </c>
      <c r="T863" s="36" t="str">
        <f>IF(M863&lt;&gt;1,"",IF(R862&gt;=3,"前面连赢 3 笔以上","前面连赢 "&amp;R862&amp;" 笔"))</f>
        <v/>
      </c>
      <c r="U863" s="40" t="str">
        <f>IF(AND(M863=1,ISNUMBER(H863)),H863-G863,"")</f>
        <v/>
      </c>
      <c r="V863" s="41" t="e">
        <f>IF(M863=1,O863,NA())</f>
        <v>#N/A</v>
      </c>
      <c r="W863" s="41" t="e">
        <f>IF(M863=1,-Q863,NA())</f>
        <v>#N/A</v>
      </c>
    </row>
    <row r="864">
      <c r="A864" s="17" t="n"/>
      <c r="B864" s="23" t="n"/>
      <c r="C864" s="25" t="n"/>
      <c r="D864" s="25" t="n"/>
      <c r="E864" s="25" t="n"/>
      <c r="F864" s="25" t="n"/>
      <c r="G864" s="35" t="n"/>
      <c r="H864" s="35" t="n"/>
      <c r="I864" s="25" t="n"/>
      <c r="J864" s="25" t="n"/>
      <c r="K864" s="36" t="str">
        <f>IF(ISNUMBER(B864),"周"&amp;CHOOSE(WEEKDAY(B864,2),"一","二","三","四","五","六","日"),"")</f>
        <v/>
      </c>
      <c r="L864" s="37" t="str">
        <f>IF(ISNUMBER(B864),DATE(YEAR(B864),MONTH(B864),1),"")</f>
        <v/>
      </c>
      <c r="M864" s="38">
        <f>IF(AND(ISNUMBER(B864),ISNUMBER(G864)),IF(AND(OR(NOT(ISNUMBER('看板'!$C$4)),B864&gt;='看板'!$C$4),OR(NOT(ISNUMBER('看板'!$E$4)),B864&lt;='看板'!$E$4),OR('看板'!$C$5="",C864='看板'!$C$5),OR('看板'!$E$5="",D864='看板'!$E$5)),1,0),0)</f>
        <v>0</v>
      </c>
      <c r="N864" s="38" t="str">
        <f>IF(M864=1,COUNTIF(M$5:M864,1),"")</f>
        <v/>
      </c>
      <c r="O864" s="39" t="str">
        <f>IF(M864=1,SUMIF(M$5:M864,1,G$5:G864),"")</f>
        <v/>
      </c>
      <c r="P864" s="39" t="str">
        <f>IF(M864=1,MAX(0,MAX(O$5:O864)),"")</f>
        <v/>
      </c>
      <c r="Q864" s="40" t="str">
        <f>IF(M864=1,P864-O864,"")</f>
        <v/>
      </c>
      <c r="R864" s="38">
        <f>IF(M864=1,IF(G864&gt;0,R863+1,0),R863)</f>
        <v>0</v>
      </c>
      <c r="S864" s="38">
        <f>IF(M864=1,IF(G864&lt;0,S863+1,0),S863)</f>
        <v>0</v>
      </c>
      <c r="T864" s="36" t="str">
        <f>IF(M864&lt;&gt;1,"",IF(R863&gt;=3,"前面连赢 3 笔以上","前面连赢 "&amp;R863&amp;" 笔"))</f>
        <v/>
      </c>
      <c r="U864" s="40" t="str">
        <f>IF(AND(M864=1,ISNUMBER(H864)),H864-G864,"")</f>
        <v/>
      </c>
      <c r="V864" s="41" t="e">
        <f>IF(M864=1,O864,NA())</f>
        <v>#N/A</v>
      </c>
      <c r="W864" s="41" t="e">
        <f>IF(M864=1,-Q864,NA())</f>
        <v>#N/A</v>
      </c>
    </row>
    <row r="865">
      <c r="A865" s="17" t="n"/>
      <c r="B865" s="23" t="n"/>
      <c r="C865" s="25" t="n"/>
      <c r="D865" s="25" t="n"/>
      <c r="E865" s="25" t="n"/>
      <c r="F865" s="25" t="n"/>
      <c r="G865" s="35" t="n"/>
      <c r="H865" s="35" t="n"/>
      <c r="I865" s="25" t="n"/>
      <c r="J865" s="25" t="n"/>
      <c r="K865" s="36" t="str">
        <f>IF(ISNUMBER(B865),"周"&amp;CHOOSE(WEEKDAY(B865,2),"一","二","三","四","五","六","日"),"")</f>
        <v/>
      </c>
      <c r="L865" s="37" t="str">
        <f>IF(ISNUMBER(B865),DATE(YEAR(B865),MONTH(B865),1),"")</f>
        <v/>
      </c>
      <c r="M865" s="38">
        <f>IF(AND(ISNUMBER(B865),ISNUMBER(G865)),IF(AND(OR(NOT(ISNUMBER('看板'!$C$4)),B865&gt;='看板'!$C$4),OR(NOT(ISNUMBER('看板'!$E$4)),B865&lt;='看板'!$E$4),OR('看板'!$C$5="",C865='看板'!$C$5),OR('看板'!$E$5="",D865='看板'!$E$5)),1,0),0)</f>
        <v>0</v>
      </c>
      <c r="N865" s="38" t="str">
        <f>IF(M865=1,COUNTIF(M$5:M865,1),"")</f>
        <v/>
      </c>
      <c r="O865" s="39" t="str">
        <f>IF(M865=1,SUMIF(M$5:M865,1,G$5:G865),"")</f>
        <v/>
      </c>
      <c r="P865" s="39" t="str">
        <f>IF(M865=1,MAX(0,MAX(O$5:O865)),"")</f>
        <v/>
      </c>
      <c r="Q865" s="40" t="str">
        <f>IF(M865=1,P865-O865,"")</f>
        <v/>
      </c>
      <c r="R865" s="38">
        <f>IF(M865=1,IF(G865&gt;0,R864+1,0),R864)</f>
        <v>0</v>
      </c>
      <c r="S865" s="38">
        <f>IF(M865=1,IF(G865&lt;0,S864+1,0),S864)</f>
        <v>0</v>
      </c>
      <c r="T865" s="36" t="str">
        <f>IF(M865&lt;&gt;1,"",IF(R864&gt;=3,"前面连赢 3 笔以上","前面连赢 "&amp;R864&amp;" 笔"))</f>
        <v/>
      </c>
      <c r="U865" s="40" t="str">
        <f>IF(AND(M865=1,ISNUMBER(H865)),H865-G865,"")</f>
        <v/>
      </c>
      <c r="V865" s="41" t="e">
        <f>IF(M865=1,O865,NA())</f>
        <v>#N/A</v>
      </c>
      <c r="W865" s="41" t="e">
        <f>IF(M865=1,-Q865,NA())</f>
        <v>#N/A</v>
      </c>
    </row>
    <row r="866">
      <c r="A866" s="17" t="n"/>
      <c r="B866" s="23" t="n"/>
      <c r="C866" s="25" t="n"/>
      <c r="D866" s="25" t="n"/>
      <c r="E866" s="25" t="n"/>
      <c r="F866" s="25" t="n"/>
      <c r="G866" s="35" t="n"/>
      <c r="H866" s="35" t="n"/>
      <c r="I866" s="25" t="n"/>
      <c r="J866" s="25" t="n"/>
      <c r="K866" s="36" t="str">
        <f>IF(ISNUMBER(B866),"周"&amp;CHOOSE(WEEKDAY(B866,2),"一","二","三","四","五","六","日"),"")</f>
        <v/>
      </c>
      <c r="L866" s="37" t="str">
        <f>IF(ISNUMBER(B866),DATE(YEAR(B866),MONTH(B866),1),"")</f>
        <v/>
      </c>
      <c r="M866" s="38">
        <f>IF(AND(ISNUMBER(B866),ISNUMBER(G866)),IF(AND(OR(NOT(ISNUMBER('看板'!$C$4)),B866&gt;='看板'!$C$4),OR(NOT(ISNUMBER('看板'!$E$4)),B866&lt;='看板'!$E$4),OR('看板'!$C$5="",C866='看板'!$C$5),OR('看板'!$E$5="",D866='看板'!$E$5)),1,0),0)</f>
        <v>0</v>
      </c>
      <c r="N866" s="38" t="str">
        <f>IF(M866=1,COUNTIF(M$5:M866,1),"")</f>
        <v/>
      </c>
      <c r="O866" s="39" t="str">
        <f>IF(M866=1,SUMIF(M$5:M866,1,G$5:G866),"")</f>
        <v/>
      </c>
      <c r="P866" s="39" t="str">
        <f>IF(M866=1,MAX(0,MAX(O$5:O866)),"")</f>
        <v/>
      </c>
      <c r="Q866" s="40" t="str">
        <f>IF(M866=1,P866-O866,"")</f>
        <v/>
      </c>
      <c r="R866" s="38">
        <f>IF(M866=1,IF(G866&gt;0,R865+1,0),R865)</f>
        <v>0</v>
      </c>
      <c r="S866" s="38">
        <f>IF(M866=1,IF(G866&lt;0,S865+1,0),S865)</f>
        <v>0</v>
      </c>
      <c r="T866" s="36" t="str">
        <f>IF(M866&lt;&gt;1,"",IF(R865&gt;=3,"前面连赢 3 笔以上","前面连赢 "&amp;R865&amp;" 笔"))</f>
        <v/>
      </c>
      <c r="U866" s="40" t="str">
        <f>IF(AND(M866=1,ISNUMBER(H866)),H866-G866,"")</f>
        <v/>
      </c>
      <c r="V866" s="41" t="e">
        <f>IF(M866=1,O866,NA())</f>
        <v>#N/A</v>
      </c>
      <c r="W866" s="41" t="e">
        <f>IF(M866=1,-Q866,NA())</f>
        <v>#N/A</v>
      </c>
    </row>
    <row r="867">
      <c r="A867" s="17" t="n"/>
      <c r="B867" s="23" t="n"/>
      <c r="C867" s="25" t="n"/>
      <c r="D867" s="25" t="n"/>
      <c r="E867" s="25" t="n"/>
      <c r="F867" s="25" t="n"/>
      <c r="G867" s="35" t="n"/>
      <c r="H867" s="35" t="n"/>
      <c r="I867" s="25" t="n"/>
      <c r="J867" s="25" t="n"/>
      <c r="K867" s="36" t="str">
        <f>IF(ISNUMBER(B867),"周"&amp;CHOOSE(WEEKDAY(B867,2),"一","二","三","四","五","六","日"),"")</f>
        <v/>
      </c>
      <c r="L867" s="37" t="str">
        <f>IF(ISNUMBER(B867),DATE(YEAR(B867),MONTH(B867),1),"")</f>
        <v/>
      </c>
      <c r="M867" s="38">
        <f>IF(AND(ISNUMBER(B867),ISNUMBER(G867)),IF(AND(OR(NOT(ISNUMBER('看板'!$C$4)),B867&gt;='看板'!$C$4),OR(NOT(ISNUMBER('看板'!$E$4)),B867&lt;='看板'!$E$4),OR('看板'!$C$5="",C867='看板'!$C$5),OR('看板'!$E$5="",D867='看板'!$E$5)),1,0),0)</f>
        <v>0</v>
      </c>
      <c r="N867" s="38" t="str">
        <f>IF(M867=1,COUNTIF(M$5:M867,1),"")</f>
        <v/>
      </c>
      <c r="O867" s="39" t="str">
        <f>IF(M867=1,SUMIF(M$5:M867,1,G$5:G867),"")</f>
        <v/>
      </c>
      <c r="P867" s="39" t="str">
        <f>IF(M867=1,MAX(0,MAX(O$5:O867)),"")</f>
        <v/>
      </c>
      <c r="Q867" s="40" t="str">
        <f>IF(M867=1,P867-O867,"")</f>
        <v/>
      </c>
      <c r="R867" s="38">
        <f>IF(M867=1,IF(G867&gt;0,R866+1,0),R866)</f>
        <v>0</v>
      </c>
      <c r="S867" s="38">
        <f>IF(M867=1,IF(G867&lt;0,S866+1,0),S866)</f>
        <v>0</v>
      </c>
      <c r="T867" s="36" t="str">
        <f>IF(M867&lt;&gt;1,"",IF(R866&gt;=3,"前面连赢 3 笔以上","前面连赢 "&amp;R866&amp;" 笔"))</f>
        <v/>
      </c>
      <c r="U867" s="40" t="str">
        <f>IF(AND(M867=1,ISNUMBER(H867)),H867-G867,"")</f>
        <v/>
      </c>
      <c r="V867" s="41" t="e">
        <f>IF(M867=1,O867,NA())</f>
        <v>#N/A</v>
      </c>
      <c r="W867" s="41" t="e">
        <f>IF(M867=1,-Q867,NA())</f>
        <v>#N/A</v>
      </c>
    </row>
    <row r="868">
      <c r="A868" s="17" t="n"/>
      <c r="B868" s="23" t="n"/>
      <c r="C868" s="25" t="n"/>
      <c r="D868" s="25" t="n"/>
      <c r="E868" s="25" t="n"/>
      <c r="F868" s="25" t="n"/>
      <c r="G868" s="35" t="n"/>
      <c r="H868" s="35" t="n"/>
      <c r="I868" s="25" t="n"/>
      <c r="J868" s="25" t="n"/>
      <c r="K868" s="36" t="str">
        <f>IF(ISNUMBER(B868),"周"&amp;CHOOSE(WEEKDAY(B868,2),"一","二","三","四","五","六","日"),"")</f>
        <v/>
      </c>
      <c r="L868" s="37" t="str">
        <f>IF(ISNUMBER(B868),DATE(YEAR(B868),MONTH(B868),1),"")</f>
        <v/>
      </c>
      <c r="M868" s="38">
        <f>IF(AND(ISNUMBER(B868),ISNUMBER(G868)),IF(AND(OR(NOT(ISNUMBER('看板'!$C$4)),B868&gt;='看板'!$C$4),OR(NOT(ISNUMBER('看板'!$E$4)),B868&lt;='看板'!$E$4),OR('看板'!$C$5="",C868='看板'!$C$5),OR('看板'!$E$5="",D868='看板'!$E$5)),1,0),0)</f>
        <v>0</v>
      </c>
      <c r="N868" s="38" t="str">
        <f>IF(M868=1,COUNTIF(M$5:M868,1),"")</f>
        <v/>
      </c>
      <c r="O868" s="39" t="str">
        <f>IF(M868=1,SUMIF(M$5:M868,1,G$5:G868),"")</f>
        <v/>
      </c>
      <c r="P868" s="39" t="str">
        <f>IF(M868=1,MAX(0,MAX(O$5:O868)),"")</f>
        <v/>
      </c>
      <c r="Q868" s="40" t="str">
        <f>IF(M868=1,P868-O868,"")</f>
        <v/>
      </c>
      <c r="R868" s="38">
        <f>IF(M868=1,IF(G868&gt;0,R867+1,0),R867)</f>
        <v>0</v>
      </c>
      <c r="S868" s="38">
        <f>IF(M868=1,IF(G868&lt;0,S867+1,0),S867)</f>
        <v>0</v>
      </c>
      <c r="T868" s="36" t="str">
        <f>IF(M868&lt;&gt;1,"",IF(R867&gt;=3,"前面连赢 3 笔以上","前面连赢 "&amp;R867&amp;" 笔"))</f>
        <v/>
      </c>
      <c r="U868" s="40" t="str">
        <f>IF(AND(M868=1,ISNUMBER(H868)),H868-G868,"")</f>
        <v/>
      </c>
      <c r="V868" s="41" t="e">
        <f>IF(M868=1,O868,NA())</f>
        <v>#N/A</v>
      </c>
      <c r="W868" s="41" t="e">
        <f>IF(M868=1,-Q868,NA())</f>
        <v>#N/A</v>
      </c>
    </row>
    <row r="869">
      <c r="A869" s="17" t="n"/>
      <c r="B869" s="23" t="n"/>
      <c r="C869" s="25" t="n"/>
      <c r="D869" s="25" t="n"/>
      <c r="E869" s="25" t="n"/>
      <c r="F869" s="25" t="n"/>
      <c r="G869" s="35" t="n"/>
      <c r="H869" s="35" t="n"/>
      <c r="I869" s="25" t="n"/>
      <c r="J869" s="25" t="n"/>
      <c r="K869" s="36" t="str">
        <f>IF(ISNUMBER(B869),"周"&amp;CHOOSE(WEEKDAY(B869,2),"一","二","三","四","五","六","日"),"")</f>
        <v/>
      </c>
      <c r="L869" s="37" t="str">
        <f>IF(ISNUMBER(B869),DATE(YEAR(B869),MONTH(B869),1),"")</f>
        <v/>
      </c>
      <c r="M869" s="38">
        <f>IF(AND(ISNUMBER(B869),ISNUMBER(G869)),IF(AND(OR(NOT(ISNUMBER('看板'!$C$4)),B869&gt;='看板'!$C$4),OR(NOT(ISNUMBER('看板'!$E$4)),B869&lt;='看板'!$E$4),OR('看板'!$C$5="",C869='看板'!$C$5),OR('看板'!$E$5="",D869='看板'!$E$5)),1,0),0)</f>
        <v>0</v>
      </c>
      <c r="N869" s="38" t="str">
        <f>IF(M869=1,COUNTIF(M$5:M869,1),"")</f>
        <v/>
      </c>
      <c r="O869" s="39" t="str">
        <f>IF(M869=1,SUMIF(M$5:M869,1,G$5:G869),"")</f>
        <v/>
      </c>
      <c r="P869" s="39" t="str">
        <f>IF(M869=1,MAX(0,MAX(O$5:O869)),"")</f>
        <v/>
      </c>
      <c r="Q869" s="40" t="str">
        <f>IF(M869=1,P869-O869,"")</f>
        <v/>
      </c>
      <c r="R869" s="38">
        <f>IF(M869=1,IF(G869&gt;0,R868+1,0),R868)</f>
        <v>0</v>
      </c>
      <c r="S869" s="38">
        <f>IF(M869=1,IF(G869&lt;0,S868+1,0),S868)</f>
        <v>0</v>
      </c>
      <c r="T869" s="36" t="str">
        <f>IF(M869&lt;&gt;1,"",IF(R868&gt;=3,"前面连赢 3 笔以上","前面连赢 "&amp;R868&amp;" 笔"))</f>
        <v/>
      </c>
      <c r="U869" s="40" t="str">
        <f>IF(AND(M869=1,ISNUMBER(H869)),H869-G869,"")</f>
        <v/>
      </c>
      <c r="V869" s="41" t="e">
        <f>IF(M869=1,O869,NA())</f>
        <v>#N/A</v>
      </c>
      <c r="W869" s="41" t="e">
        <f>IF(M869=1,-Q869,NA())</f>
        <v>#N/A</v>
      </c>
    </row>
    <row r="870">
      <c r="A870" s="17" t="n"/>
      <c r="B870" s="23" t="n"/>
      <c r="C870" s="25" t="n"/>
      <c r="D870" s="25" t="n"/>
      <c r="E870" s="25" t="n"/>
      <c r="F870" s="25" t="n"/>
      <c r="G870" s="35" t="n"/>
      <c r="H870" s="35" t="n"/>
      <c r="I870" s="25" t="n"/>
      <c r="J870" s="25" t="n"/>
      <c r="K870" s="36" t="str">
        <f>IF(ISNUMBER(B870),"周"&amp;CHOOSE(WEEKDAY(B870,2),"一","二","三","四","五","六","日"),"")</f>
        <v/>
      </c>
      <c r="L870" s="37" t="str">
        <f>IF(ISNUMBER(B870),DATE(YEAR(B870),MONTH(B870),1),"")</f>
        <v/>
      </c>
      <c r="M870" s="38">
        <f>IF(AND(ISNUMBER(B870),ISNUMBER(G870)),IF(AND(OR(NOT(ISNUMBER('看板'!$C$4)),B870&gt;='看板'!$C$4),OR(NOT(ISNUMBER('看板'!$E$4)),B870&lt;='看板'!$E$4),OR('看板'!$C$5="",C870='看板'!$C$5),OR('看板'!$E$5="",D870='看板'!$E$5)),1,0),0)</f>
        <v>0</v>
      </c>
      <c r="N870" s="38" t="str">
        <f>IF(M870=1,COUNTIF(M$5:M870,1),"")</f>
        <v/>
      </c>
      <c r="O870" s="39" t="str">
        <f>IF(M870=1,SUMIF(M$5:M870,1,G$5:G870),"")</f>
        <v/>
      </c>
      <c r="P870" s="39" t="str">
        <f>IF(M870=1,MAX(0,MAX(O$5:O870)),"")</f>
        <v/>
      </c>
      <c r="Q870" s="40" t="str">
        <f>IF(M870=1,P870-O870,"")</f>
        <v/>
      </c>
      <c r="R870" s="38">
        <f>IF(M870=1,IF(G870&gt;0,R869+1,0),R869)</f>
        <v>0</v>
      </c>
      <c r="S870" s="38">
        <f>IF(M870=1,IF(G870&lt;0,S869+1,0),S869)</f>
        <v>0</v>
      </c>
      <c r="T870" s="36" t="str">
        <f>IF(M870&lt;&gt;1,"",IF(R869&gt;=3,"前面连赢 3 笔以上","前面连赢 "&amp;R869&amp;" 笔"))</f>
        <v/>
      </c>
      <c r="U870" s="40" t="str">
        <f>IF(AND(M870=1,ISNUMBER(H870)),H870-G870,"")</f>
        <v/>
      </c>
      <c r="V870" s="41" t="e">
        <f>IF(M870=1,O870,NA())</f>
        <v>#N/A</v>
      </c>
      <c r="W870" s="41" t="e">
        <f>IF(M870=1,-Q870,NA())</f>
        <v>#N/A</v>
      </c>
    </row>
    <row r="871">
      <c r="A871" s="17" t="n"/>
      <c r="B871" s="23" t="n"/>
      <c r="C871" s="25" t="n"/>
      <c r="D871" s="25" t="n"/>
      <c r="E871" s="25" t="n"/>
      <c r="F871" s="25" t="n"/>
      <c r="G871" s="35" t="n"/>
      <c r="H871" s="35" t="n"/>
      <c r="I871" s="25" t="n"/>
      <c r="J871" s="25" t="n"/>
      <c r="K871" s="36" t="str">
        <f>IF(ISNUMBER(B871),"周"&amp;CHOOSE(WEEKDAY(B871,2),"一","二","三","四","五","六","日"),"")</f>
        <v/>
      </c>
      <c r="L871" s="37" t="str">
        <f>IF(ISNUMBER(B871),DATE(YEAR(B871),MONTH(B871),1),"")</f>
        <v/>
      </c>
      <c r="M871" s="38">
        <f>IF(AND(ISNUMBER(B871),ISNUMBER(G871)),IF(AND(OR(NOT(ISNUMBER('看板'!$C$4)),B871&gt;='看板'!$C$4),OR(NOT(ISNUMBER('看板'!$E$4)),B871&lt;='看板'!$E$4),OR('看板'!$C$5="",C871='看板'!$C$5),OR('看板'!$E$5="",D871='看板'!$E$5)),1,0),0)</f>
        <v>0</v>
      </c>
      <c r="N871" s="38" t="str">
        <f>IF(M871=1,COUNTIF(M$5:M871,1),"")</f>
        <v/>
      </c>
      <c r="O871" s="39" t="str">
        <f>IF(M871=1,SUMIF(M$5:M871,1,G$5:G871),"")</f>
        <v/>
      </c>
      <c r="P871" s="39" t="str">
        <f>IF(M871=1,MAX(0,MAX(O$5:O871)),"")</f>
        <v/>
      </c>
      <c r="Q871" s="40" t="str">
        <f>IF(M871=1,P871-O871,"")</f>
        <v/>
      </c>
      <c r="R871" s="38">
        <f>IF(M871=1,IF(G871&gt;0,R870+1,0),R870)</f>
        <v>0</v>
      </c>
      <c r="S871" s="38">
        <f>IF(M871=1,IF(G871&lt;0,S870+1,0),S870)</f>
        <v>0</v>
      </c>
      <c r="T871" s="36" t="str">
        <f>IF(M871&lt;&gt;1,"",IF(R870&gt;=3,"前面连赢 3 笔以上","前面连赢 "&amp;R870&amp;" 笔"))</f>
        <v/>
      </c>
      <c r="U871" s="40" t="str">
        <f>IF(AND(M871=1,ISNUMBER(H871)),H871-G871,"")</f>
        <v/>
      </c>
      <c r="V871" s="41" t="e">
        <f>IF(M871=1,O871,NA())</f>
        <v>#N/A</v>
      </c>
      <c r="W871" s="41" t="e">
        <f>IF(M871=1,-Q871,NA())</f>
        <v>#N/A</v>
      </c>
    </row>
    <row r="872">
      <c r="A872" s="17" t="n"/>
      <c r="B872" s="23" t="n"/>
      <c r="C872" s="25" t="n"/>
      <c r="D872" s="25" t="n"/>
      <c r="E872" s="25" t="n"/>
      <c r="F872" s="25" t="n"/>
      <c r="G872" s="35" t="n"/>
      <c r="H872" s="35" t="n"/>
      <c r="I872" s="25" t="n"/>
      <c r="J872" s="25" t="n"/>
      <c r="K872" s="36" t="str">
        <f>IF(ISNUMBER(B872),"周"&amp;CHOOSE(WEEKDAY(B872,2),"一","二","三","四","五","六","日"),"")</f>
        <v/>
      </c>
      <c r="L872" s="37" t="str">
        <f>IF(ISNUMBER(B872),DATE(YEAR(B872),MONTH(B872),1),"")</f>
        <v/>
      </c>
      <c r="M872" s="38">
        <f>IF(AND(ISNUMBER(B872),ISNUMBER(G872)),IF(AND(OR(NOT(ISNUMBER('看板'!$C$4)),B872&gt;='看板'!$C$4),OR(NOT(ISNUMBER('看板'!$E$4)),B872&lt;='看板'!$E$4),OR('看板'!$C$5="",C872='看板'!$C$5),OR('看板'!$E$5="",D872='看板'!$E$5)),1,0),0)</f>
        <v>0</v>
      </c>
      <c r="N872" s="38" t="str">
        <f>IF(M872=1,COUNTIF(M$5:M872,1),"")</f>
        <v/>
      </c>
      <c r="O872" s="39" t="str">
        <f>IF(M872=1,SUMIF(M$5:M872,1,G$5:G872),"")</f>
        <v/>
      </c>
      <c r="P872" s="39" t="str">
        <f>IF(M872=1,MAX(0,MAX(O$5:O872)),"")</f>
        <v/>
      </c>
      <c r="Q872" s="40" t="str">
        <f>IF(M872=1,P872-O872,"")</f>
        <v/>
      </c>
      <c r="R872" s="38">
        <f>IF(M872=1,IF(G872&gt;0,R871+1,0),R871)</f>
        <v>0</v>
      </c>
      <c r="S872" s="38">
        <f>IF(M872=1,IF(G872&lt;0,S871+1,0),S871)</f>
        <v>0</v>
      </c>
      <c r="T872" s="36" t="str">
        <f>IF(M872&lt;&gt;1,"",IF(R871&gt;=3,"前面连赢 3 笔以上","前面连赢 "&amp;R871&amp;" 笔"))</f>
        <v/>
      </c>
      <c r="U872" s="40" t="str">
        <f>IF(AND(M872=1,ISNUMBER(H872)),H872-G872,"")</f>
        <v/>
      </c>
      <c r="V872" s="41" t="e">
        <f>IF(M872=1,O872,NA())</f>
        <v>#N/A</v>
      </c>
      <c r="W872" s="41" t="e">
        <f>IF(M872=1,-Q872,NA())</f>
        <v>#N/A</v>
      </c>
    </row>
    <row r="873">
      <c r="A873" s="17" t="n"/>
      <c r="B873" s="23" t="n"/>
      <c r="C873" s="25" t="n"/>
      <c r="D873" s="25" t="n"/>
      <c r="E873" s="25" t="n"/>
      <c r="F873" s="25" t="n"/>
      <c r="G873" s="35" t="n"/>
      <c r="H873" s="35" t="n"/>
      <c r="I873" s="25" t="n"/>
      <c r="J873" s="25" t="n"/>
      <c r="K873" s="36" t="str">
        <f>IF(ISNUMBER(B873),"周"&amp;CHOOSE(WEEKDAY(B873,2),"一","二","三","四","五","六","日"),"")</f>
        <v/>
      </c>
      <c r="L873" s="37" t="str">
        <f>IF(ISNUMBER(B873),DATE(YEAR(B873),MONTH(B873),1),"")</f>
        <v/>
      </c>
      <c r="M873" s="38">
        <f>IF(AND(ISNUMBER(B873),ISNUMBER(G873)),IF(AND(OR(NOT(ISNUMBER('看板'!$C$4)),B873&gt;='看板'!$C$4),OR(NOT(ISNUMBER('看板'!$E$4)),B873&lt;='看板'!$E$4),OR('看板'!$C$5="",C873='看板'!$C$5),OR('看板'!$E$5="",D873='看板'!$E$5)),1,0),0)</f>
        <v>0</v>
      </c>
      <c r="N873" s="38" t="str">
        <f>IF(M873=1,COUNTIF(M$5:M873,1),"")</f>
        <v/>
      </c>
      <c r="O873" s="39" t="str">
        <f>IF(M873=1,SUMIF(M$5:M873,1,G$5:G873),"")</f>
        <v/>
      </c>
      <c r="P873" s="39" t="str">
        <f>IF(M873=1,MAX(0,MAX(O$5:O873)),"")</f>
        <v/>
      </c>
      <c r="Q873" s="40" t="str">
        <f>IF(M873=1,P873-O873,"")</f>
        <v/>
      </c>
      <c r="R873" s="38">
        <f>IF(M873=1,IF(G873&gt;0,R872+1,0),R872)</f>
        <v>0</v>
      </c>
      <c r="S873" s="38">
        <f>IF(M873=1,IF(G873&lt;0,S872+1,0),S872)</f>
        <v>0</v>
      </c>
      <c r="T873" s="36" t="str">
        <f>IF(M873&lt;&gt;1,"",IF(R872&gt;=3,"前面连赢 3 笔以上","前面连赢 "&amp;R872&amp;" 笔"))</f>
        <v/>
      </c>
      <c r="U873" s="40" t="str">
        <f>IF(AND(M873=1,ISNUMBER(H873)),H873-G873,"")</f>
        <v/>
      </c>
      <c r="V873" s="41" t="e">
        <f>IF(M873=1,O873,NA())</f>
        <v>#N/A</v>
      </c>
      <c r="W873" s="41" t="e">
        <f>IF(M873=1,-Q873,NA())</f>
        <v>#N/A</v>
      </c>
    </row>
    <row r="874">
      <c r="A874" s="17" t="n"/>
      <c r="B874" s="23" t="n"/>
      <c r="C874" s="25" t="n"/>
      <c r="D874" s="25" t="n"/>
      <c r="E874" s="25" t="n"/>
      <c r="F874" s="25" t="n"/>
      <c r="G874" s="35" t="n"/>
      <c r="H874" s="35" t="n"/>
      <c r="I874" s="25" t="n"/>
      <c r="J874" s="25" t="n"/>
      <c r="K874" s="36" t="str">
        <f>IF(ISNUMBER(B874),"周"&amp;CHOOSE(WEEKDAY(B874,2),"一","二","三","四","五","六","日"),"")</f>
        <v/>
      </c>
      <c r="L874" s="37" t="str">
        <f>IF(ISNUMBER(B874),DATE(YEAR(B874),MONTH(B874),1),"")</f>
        <v/>
      </c>
      <c r="M874" s="38">
        <f>IF(AND(ISNUMBER(B874),ISNUMBER(G874)),IF(AND(OR(NOT(ISNUMBER('看板'!$C$4)),B874&gt;='看板'!$C$4),OR(NOT(ISNUMBER('看板'!$E$4)),B874&lt;='看板'!$E$4),OR('看板'!$C$5="",C874='看板'!$C$5),OR('看板'!$E$5="",D874='看板'!$E$5)),1,0),0)</f>
        <v>0</v>
      </c>
      <c r="N874" s="38" t="str">
        <f>IF(M874=1,COUNTIF(M$5:M874,1),"")</f>
        <v/>
      </c>
      <c r="O874" s="39" t="str">
        <f>IF(M874=1,SUMIF(M$5:M874,1,G$5:G874),"")</f>
        <v/>
      </c>
      <c r="P874" s="39" t="str">
        <f>IF(M874=1,MAX(0,MAX(O$5:O874)),"")</f>
        <v/>
      </c>
      <c r="Q874" s="40" t="str">
        <f>IF(M874=1,P874-O874,"")</f>
        <v/>
      </c>
      <c r="R874" s="38">
        <f>IF(M874=1,IF(G874&gt;0,R873+1,0),R873)</f>
        <v>0</v>
      </c>
      <c r="S874" s="38">
        <f>IF(M874=1,IF(G874&lt;0,S873+1,0),S873)</f>
        <v>0</v>
      </c>
      <c r="T874" s="36" t="str">
        <f>IF(M874&lt;&gt;1,"",IF(R873&gt;=3,"前面连赢 3 笔以上","前面连赢 "&amp;R873&amp;" 笔"))</f>
        <v/>
      </c>
      <c r="U874" s="40" t="str">
        <f>IF(AND(M874=1,ISNUMBER(H874)),H874-G874,"")</f>
        <v/>
      </c>
      <c r="V874" s="41" t="e">
        <f>IF(M874=1,O874,NA())</f>
        <v>#N/A</v>
      </c>
      <c r="W874" s="41" t="e">
        <f>IF(M874=1,-Q874,NA())</f>
        <v>#N/A</v>
      </c>
    </row>
    <row r="875">
      <c r="A875" s="17" t="n"/>
      <c r="B875" s="23" t="n"/>
      <c r="C875" s="25" t="n"/>
      <c r="D875" s="25" t="n"/>
      <c r="E875" s="25" t="n"/>
      <c r="F875" s="25" t="n"/>
      <c r="G875" s="35" t="n"/>
      <c r="H875" s="35" t="n"/>
      <c r="I875" s="25" t="n"/>
      <c r="J875" s="25" t="n"/>
      <c r="K875" s="36" t="str">
        <f>IF(ISNUMBER(B875),"周"&amp;CHOOSE(WEEKDAY(B875,2),"一","二","三","四","五","六","日"),"")</f>
        <v/>
      </c>
      <c r="L875" s="37" t="str">
        <f>IF(ISNUMBER(B875),DATE(YEAR(B875),MONTH(B875),1),"")</f>
        <v/>
      </c>
      <c r="M875" s="38">
        <f>IF(AND(ISNUMBER(B875),ISNUMBER(G875)),IF(AND(OR(NOT(ISNUMBER('看板'!$C$4)),B875&gt;='看板'!$C$4),OR(NOT(ISNUMBER('看板'!$E$4)),B875&lt;='看板'!$E$4),OR('看板'!$C$5="",C875='看板'!$C$5),OR('看板'!$E$5="",D875='看板'!$E$5)),1,0),0)</f>
        <v>0</v>
      </c>
      <c r="N875" s="38" t="str">
        <f>IF(M875=1,COUNTIF(M$5:M875,1),"")</f>
        <v/>
      </c>
      <c r="O875" s="39" t="str">
        <f>IF(M875=1,SUMIF(M$5:M875,1,G$5:G875),"")</f>
        <v/>
      </c>
      <c r="P875" s="39" t="str">
        <f>IF(M875=1,MAX(0,MAX(O$5:O875)),"")</f>
        <v/>
      </c>
      <c r="Q875" s="40" t="str">
        <f>IF(M875=1,P875-O875,"")</f>
        <v/>
      </c>
      <c r="R875" s="38">
        <f>IF(M875=1,IF(G875&gt;0,R874+1,0),R874)</f>
        <v>0</v>
      </c>
      <c r="S875" s="38">
        <f>IF(M875=1,IF(G875&lt;0,S874+1,0),S874)</f>
        <v>0</v>
      </c>
      <c r="T875" s="36" t="str">
        <f>IF(M875&lt;&gt;1,"",IF(R874&gt;=3,"前面连赢 3 笔以上","前面连赢 "&amp;R874&amp;" 笔"))</f>
        <v/>
      </c>
      <c r="U875" s="40" t="str">
        <f>IF(AND(M875=1,ISNUMBER(H875)),H875-G875,"")</f>
        <v/>
      </c>
      <c r="V875" s="41" t="e">
        <f>IF(M875=1,O875,NA())</f>
        <v>#N/A</v>
      </c>
      <c r="W875" s="41" t="e">
        <f>IF(M875=1,-Q875,NA())</f>
        <v>#N/A</v>
      </c>
    </row>
    <row r="876">
      <c r="A876" s="17" t="n"/>
      <c r="B876" s="23" t="n"/>
      <c r="C876" s="25" t="n"/>
      <c r="D876" s="25" t="n"/>
      <c r="E876" s="25" t="n"/>
      <c r="F876" s="25" t="n"/>
      <c r="G876" s="35" t="n"/>
      <c r="H876" s="35" t="n"/>
      <c r="I876" s="25" t="n"/>
      <c r="J876" s="25" t="n"/>
      <c r="K876" s="36" t="str">
        <f>IF(ISNUMBER(B876),"周"&amp;CHOOSE(WEEKDAY(B876,2),"一","二","三","四","五","六","日"),"")</f>
        <v/>
      </c>
      <c r="L876" s="37" t="str">
        <f>IF(ISNUMBER(B876),DATE(YEAR(B876),MONTH(B876),1),"")</f>
        <v/>
      </c>
      <c r="M876" s="38">
        <f>IF(AND(ISNUMBER(B876),ISNUMBER(G876)),IF(AND(OR(NOT(ISNUMBER('看板'!$C$4)),B876&gt;='看板'!$C$4),OR(NOT(ISNUMBER('看板'!$E$4)),B876&lt;='看板'!$E$4),OR('看板'!$C$5="",C876='看板'!$C$5),OR('看板'!$E$5="",D876='看板'!$E$5)),1,0),0)</f>
        <v>0</v>
      </c>
      <c r="N876" s="38" t="str">
        <f>IF(M876=1,COUNTIF(M$5:M876,1),"")</f>
        <v/>
      </c>
      <c r="O876" s="39" t="str">
        <f>IF(M876=1,SUMIF(M$5:M876,1,G$5:G876),"")</f>
        <v/>
      </c>
      <c r="P876" s="39" t="str">
        <f>IF(M876=1,MAX(0,MAX(O$5:O876)),"")</f>
        <v/>
      </c>
      <c r="Q876" s="40" t="str">
        <f>IF(M876=1,P876-O876,"")</f>
        <v/>
      </c>
      <c r="R876" s="38">
        <f>IF(M876=1,IF(G876&gt;0,R875+1,0),R875)</f>
        <v>0</v>
      </c>
      <c r="S876" s="38">
        <f>IF(M876=1,IF(G876&lt;0,S875+1,0),S875)</f>
        <v>0</v>
      </c>
      <c r="T876" s="36" t="str">
        <f>IF(M876&lt;&gt;1,"",IF(R875&gt;=3,"前面连赢 3 笔以上","前面连赢 "&amp;R875&amp;" 笔"))</f>
        <v/>
      </c>
      <c r="U876" s="40" t="str">
        <f>IF(AND(M876=1,ISNUMBER(H876)),H876-G876,"")</f>
        <v/>
      </c>
      <c r="V876" s="41" t="e">
        <f>IF(M876=1,O876,NA())</f>
        <v>#N/A</v>
      </c>
      <c r="W876" s="41" t="e">
        <f>IF(M876=1,-Q876,NA())</f>
        <v>#N/A</v>
      </c>
    </row>
    <row r="877">
      <c r="A877" s="17" t="n"/>
      <c r="B877" s="23" t="n"/>
      <c r="C877" s="25" t="n"/>
      <c r="D877" s="25" t="n"/>
      <c r="E877" s="25" t="n"/>
      <c r="F877" s="25" t="n"/>
      <c r="G877" s="35" t="n"/>
      <c r="H877" s="35" t="n"/>
      <c r="I877" s="25" t="n"/>
      <c r="J877" s="25" t="n"/>
      <c r="K877" s="36" t="str">
        <f>IF(ISNUMBER(B877),"周"&amp;CHOOSE(WEEKDAY(B877,2),"一","二","三","四","五","六","日"),"")</f>
        <v/>
      </c>
      <c r="L877" s="37" t="str">
        <f>IF(ISNUMBER(B877),DATE(YEAR(B877),MONTH(B877),1),"")</f>
        <v/>
      </c>
      <c r="M877" s="38">
        <f>IF(AND(ISNUMBER(B877),ISNUMBER(G877)),IF(AND(OR(NOT(ISNUMBER('看板'!$C$4)),B877&gt;='看板'!$C$4),OR(NOT(ISNUMBER('看板'!$E$4)),B877&lt;='看板'!$E$4),OR('看板'!$C$5="",C877='看板'!$C$5),OR('看板'!$E$5="",D877='看板'!$E$5)),1,0),0)</f>
        <v>0</v>
      </c>
      <c r="N877" s="38" t="str">
        <f>IF(M877=1,COUNTIF(M$5:M877,1),"")</f>
        <v/>
      </c>
      <c r="O877" s="39" t="str">
        <f>IF(M877=1,SUMIF(M$5:M877,1,G$5:G877),"")</f>
        <v/>
      </c>
      <c r="P877" s="39" t="str">
        <f>IF(M877=1,MAX(0,MAX(O$5:O877)),"")</f>
        <v/>
      </c>
      <c r="Q877" s="40" t="str">
        <f>IF(M877=1,P877-O877,"")</f>
        <v/>
      </c>
      <c r="R877" s="38">
        <f>IF(M877=1,IF(G877&gt;0,R876+1,0),R876)</f>
        <v>0</v>
      </c>
      <c r="S877" s="38">
        <f>IF(M877=1,IF(G877&lt;0,S876+1,0),S876)</f>
        <v>0</v>
      </c>
      <c r="T877" s="36" t="str">
        <f>IF(M877&lt;&gt;1,"",IF(R876&gt;=3,"前面连赢 3 笔以上","前面连赢 "&amp;R876&amp;" 笔"))</f>
        <v/>
      </c>
      <c r="U877" s="40" t="str">
        <f>IF(AND(M877=1,ISNUMBER(H877)),H877-G877,"")</f>
        <v/>
      </c>
      <c r="V877" s="41" t="e">
        <f>IF(M877=1,O877,NA())</f>
        <v>#N/A</v>
      </c>
      <c r="W877" s="41" t="e">
        <f>IF(M877=1,-Q877,NA())</f>
        <v>#N/A</v>
      </c>
    </row>
    <row r="878">
      <c r="A878" s="17" t="n"/>
      <c r="B878" s="23" t="n"/>
      <c r="C878" s="25" t="n"/>
      <c r="D878" s="25" t="n"/>
      <c r="E878" s="25" t="n"/>
      <c r="F878" s="25" t="n"/>
      <c r="G878" s="35" t="n"/>
      <c r="H878" s="35" t="n"/>
      <c r="I878" s="25" t="n"/>
      <c r="J878" s="25" t="n"/>
      <c r="K878" s="36" t="str">
        <f>IF(ISNUMBER(B878),"周"&amp;CHOOSE(WEEKDAY(B878,2),"一","二","三","四","五","六","日"),"")</f>
        <v/>
      </c>
      <c r="L878" s="37" t="str">
        <f>IF(ISNUMBER(B878),DATE(YEAR(B878),MONTH(B878),1),"")</f>
        <v/>
      </c>
      <c r="M878" s="38">
        <f>IF(AND(ISNUMBER(B878),ISNUMBER(G878)),IF(AND(OR(NOT(ISNUMBER('看板'!$C$4)),B878&gt;='看板'!$C$4),OR(NOT(ISNUMBER('看板'!$E$4)),B878&lt;='看板'!$E$4),OR('看板'!$C$5="",C878='看板'!$C$5),OR('看板'!$E$5="",D878='看板'!$E$5)),1,0),0)</f>
        <v>0</v>
      </c>
      <c r="N878" s="38" t="str">
        <f>IF(M878=1,COUNTIF(M$5:M878,1),"")</f>
        <v/>
      </c>
      <c r="O878" s="39" t="str">
        <f>IF(M878=1,SUMIF(M$5:M878,1,G$5:G878),"")</f>
        <v/>
      </c>
      <c r="P878" s="39" t="str">
        <f>IF(M878=1,MAX(0,MAX(O$5:O878)),"")</f>
        <v/>
      </c>
      <c r="Q878" s="40" t="str">
        <f>IF(M878=1,P878-O878,"")</f>
        <v/>
      </c>
      <c r="R878" s="38">
        <f>IF(M878=1,IF(G878&gt;0,R877+1,0),R877)</f>
        <v>0</v>
      </c>
      <c r="S878" s="38">
        <f>IF(M878=1,IF(G878&lt;0,S877+1,0),S877)</f>
        <v>0</v>
      </c>
      <c r="T878" s="36" t="str">
        <f>IF(M878&lt;&gt;1,"",IF(R877&gt;=3,"前面连赢 3 笔以上","前面连赢 "&amp;R877&amp;" 笔"))</f>
        <v/>
      </c>
      <c r="U878" s="40" t="str">
        <f>IF(AND(M878=1,ISNUMBER(H878)),H878-G878,"")</f>
        <v/>
      </c>
      <c r="V878" s="41" t="e">
        <f>IF(M878=1,O878,NA())</f>
        <v>#N/A</v>
      </c>
      <c r="W878" s="41" t="e">
        <f>IF(M878=1,-Q878,NA())</f>
        <v>#N/A</v>
      </c>
    </row>
    <row r="879">
      <c r="A879" s="17" t="n"/>
      <c r="B879" s="23" t="n"/>
      <c r="C879" s="25" t="n"/>
      <c r="D879" s="25" t="n"/>
      <c r="E879" s="25" t="n"/>
      <c r="F879" s="25" t="n"/>
      <c r="G879" s="35" t="n"/>
      <c r="H879" s="35" t="n"/>
      <c r="I879" s="25" t="n"/>
      <c r="J879" s="25" t="n"/>
      <c r="K879" s="36" t="str">
        <f>IF(ISNUMBER(B879),"周"&amp;CHOOSE(WEEKDAY(B879,2),"一","二","三","四","五","六","日"),"")</f>
        <v/>
      </c>
      <c r="L879" s="37" t="str">
        <f>IF(ISNUMBER(B879),DATE(YEAR(B879),MONTH(B879),1),"")</f>
        <v/>
      </c>
      <c r="M879" s="38">
        <f>IF(AND(ISNUMBER(B879),ISNUMBER(G879)),IF(AND(OR(NOT(ISNUMBER('看板'!$C$4)),B879&gt;='看板'!$C$4),OR(NOT(ISNUMBER('看板'!$E$4)),B879&lt;='看板'!$E$4),OR('看板'!$C$5="",C879='看板'!$C$5),OR('看板'!$E$5="",D879='看板'!$E$5)),1,0),0)</f>
        <v>0</v>
      </c>
      <c r="N879" s="38" t="str">
        <f>IF(M879=1,COUNTIF(M$5:M879,1),"")</f>
        <v/>
      </c>
      <c r="O879" s="39" t="str">
        <f>IF(M879=1,SUMIF(M$5:M879,1,G$5:G879),"")</f>
        <v/>
      </c>
      <c r="P879" s="39" t="str">
        <f>IF(M879=1,MAX(0,MAX(O$5:O879)),"")</f>
        <v/>
      </c>
      <c r="Q879" s="40" t="str">
        <f>IF(M879=1,P879-O879,"")</f>
        <v/>
      </c>
      <c r="R879" s="38">
        <f>IF(M879=1,IF(G879&gt;0,R878+1,0),R878)</f>
        <v>0</v>
      </c>
      <c r="S879" s="38">
        <f>IF(M879=1,IF(G879&lt;0,S878+1,0),S878)</f>
        <v>0</v>
      </c>
      <c r="T879" s="36" t="str">
        <f>IF(M879&lt;&gt;1,"",IF(R878&gt;=3,"前面连赢 3 笔以上","前面连赢 "&amp;R878&amp;" 笔"))</f>
        <v/>
      </c>
      <c r="U879" s="40" t="str">
        <f>IF(AND(M879=1,ISNUMBER(H879)),H879-G879,"")</f>
        <v/>
      </c>
      <c r="V879" s="41" t="e">
        <f>IF(M879=1,O879,NA())</f>
        <v>#N/A</v>
      </c>
      <c r="W879" s="41" t="e">
        <f>IF(M879=1,-Q879,NA())</f>
        <v>#N/A</v>
      </c>
    </row>
    <row r="880">
      <c r="A880" s="17" t="n"/>
      <c r="B880" s="23" t="n"/>
      <c r="C880" s="25" t="n"/>
      <c r="D880" s="25" t="n"/>
      <c r="E880" s="25" t="n"/>
      <c r="F880" s="25" t="n"/>
      <c r="G880" s="35" t="n"/>
      <c r="H880" s="35" t="n"/>
      <c r="I880" s="25" t="n"/>
      <c r="J880" s="25" t="n"/>
      <c r="K880" s="36" t="str">
        <f>IF(ISNUMBER(B880),"周"&amp;CHOOSE(WEEKDAY(B880,2),"一","二","三","四","五","六","日"),"")</f>
        <v/>
      </c>
      <c r="L880" s="37" t="str">
        <f>IF(ISNUMBER(B880),DATE(YEAR(B880),MONTH(B880),1),"")</f>
        <v/>
      </c>
      <c r="M880" s="38">
        <f>IF(AND(ISNUMBER(B880),ISNUMBER(G880)),IF(AND(OR(NOT(ISNUMBER('看板'!$C$4)),B880&gt;='看板'!$C$4),OR(NOT(ISNUMBER('看板'!$E$4)),B880&lt;='看板'!$E$4),OR('看板'!$C$5="",C880='看板'!$C$5),OR('看板'!$E$5="",D880='看板'!$E$5)),1,0),0)</f>
        <v>0</v>
      </c>
      <c r="N880" s="38" t="str">
        <f>IF(M880=1,COUNTIF(M$5:M880,1),"")</f>
        <v/>
      </c>
      <c r="O880" s="39" t="str">
        <f>IF(M880=1,SUMIF(M$5:M880,1,G$5:G880),"")</f>
        <v/>
      </c>
      <c r="P880" s="39" t="str">
        <f>IF(M880=1,MAX(0,MAX(O$5:O880)),"")</f>
        <v/>
      </c>
      <c r="Q880" s="40" t="str">
        <f>IF(M880=1,P880-O880,"")</f>
        <v/>
      </c>
      <c r="R880" s="38">
        <f>IF(M880=1,IF(G880&gt;0,R879+1,0),R879)</f>
        <v>0</v>
      </c>
      <c r="S880" s="38">
        <f>IF(M880=1,IF(G880&lt;0,S879+1,0),S879)</f>
        <v>0</v>
      </c>
      <c r="T880" s="36" t="str">
        <f>IF(M880&lt;&gt;1,"",IF(R879&gt;=3,"前面连赢 3 笔以上","前面连赢 "&amp;R879&amp;" 笔"))</f>
        <v/>
      </c>
      <c r="U880" s="40" t="str">
        <f>IF(AND(M880=1,ISNUMBER(H880)),H880-G880,"")</f>
        <v/>
      </c>
      <c r="V880" s="41" t="e">
        <f>IF(M880=1,O880,NA())</f>
        <v>#N/A</v>
      </c>
      <c r="W880" s="41" t="e">
        <f>IF(M880=1,-Q880,NA())</f>
        <v>#N/A</v>
      </c>
    </row>
    <row r="881">
      <c r="A881" s="17" t="n"/>
      <c r="B881" s="23" t="n"/>
      <c r="C881" s="25" t="n"/>
      <c r="D881" s="25" t="n"/>
      <c r="E881" s="25" t="n"/>
      <c r="F881" s="25" t="n"/>
      <c r="G881" s="35" t="n"/>
      <c r="H881" s="35" t="n"/>
      <c r="I881" s="25" t="n"/>
      <c r="J881" s="25" t="n"/>
      <c r="K881" s="36" t="str">
        <f>IF(ISNUMBER(B881),"周"&amp;CHOOSE(WEEKDAY(B881,2),"一","二","三","四","五","六","日"),"")</f>
        <v/>
      </c>
      <c r="L881" s="37" t="str">
        <f>IF(ISNUMBER(B881),DATE(YEAR(B881),MONTH(B881),1),"")</f>
        <v/>
      </c>
      <c r="M881" s="38">
        <f>IF(AND(ISNUMBER(B881),ISNUMBER(G881)),IF(AND(OR(NOT(ISNUMBER('看板'!$C$4)),B881&gt;='看板'!$C$4),OR(NOT(ISNUMBER('看板'!$E$4)),B881&lt;='看板'!$E$4),OR('看板'!$C$5="",C881='看板'!$C$5),OR('看板'!$E$5="",D881='看板'!$E$5)),1,0),0)</f>
        <v>0</v>
      </c>
      <c r="N881" s="38" t="str">
        <f>IF(M881=1,COUNTIF(M$5:M881,1),"")</f>
        <v/>
      </c>
      <c r="O881" s="39" t="str">
        <f>IF(M881=1,SUMIF(M$5:M881,1,G$5:G881),"")</f>
        <v/>
      </c>
      <c r="P881" s="39" t="str">
        <f>IF(M881=1,MAX(0,MAX(O$5:O881)),"")</f>
        <v/>
      </c>
      <c r="Q881" s="40" t="str">
        <f>IF(M881=1,P881-O881,"")</f>
        <v/>
      </c>
      <c r="R881" s="38">
        <f>IF(M881=1,IF(G881&gt;0,R880+1,0),R880)</f>
        <v>0</v>
      </c>
      <c r="S881" s="38">
        <f>IF(M881=1,IF(G881&lt;0,S880+1,0),S880)</f>
        <v>0</v>
      </c>
      <c r="T881" s="36" t="str">
        <f>IF(M881&lt;&gt;1,"",IF(R880&gt;=3,"前面连赢 3 笔以上","前面连赢 "&amp;R880&amp;" 笔"))</f>
        <v/>
      </c>
      <c r="U881" s="40" t="str">
        <f>IF(AND(M881=1,ISNUMBER(H881)),H881-G881,"")</f>
        <v/>
      </c>
      <c r="V881" s="41" t="e">
        <f>IF(M881=1,O881,NA())</f>
        <v>#N/A</v>
      </c>
      <c r="W881" s="41" t="e">
        <f>IF(M881=1,-Q881,NA())</f>
        <v>#N/A</v>
      </c>
    </row>
    <row r="882">
      <c r="A882" s="17" t="n"/>
      <c r="B882" s="23" t="n"/>
      <c r="C882" s="25" t="n"/>
      <c r="D882" s="25" t="n"/>
      <c r="E882" s="25" t="n"/>
      <c r="F882" s="25" t="n"/>
      <c r="G882" s="35" t="n"/>
      <c r="H882" s="35" t="n"/>
      <c r="I882" s="25" t="n"/>
      <c r="J882" s="25" t="n"/>
      <c r="K882" s="36" t="str">
        <f>IF(ISNUMBER(B882),"周"&amp;CHOOSE(WEEKDAY(B882,2),"一","二","三","四","五","六","日"),"")</f>
        <v/>
      </c>
      <c r="L882" s="37" t="str">
        <f>IF(ISNUMBER(B882),DATE(YEAR(B882),MONTH(B882),1),"")</f>
        <v/>
      </c>
      <c r="M882" s="38">
        <f>IF(AND(ISNUMBER(B882),ISNUMBER(G882)),IF(AND(OR(NOT(ISNUMBER('看板'!$C$4)),B882&gt;='看板'!$C$4),OR(NOT(ISNUMBER('看板'!$E$4)),B882&lt;='看板'!$E$4),OR('看板'!$C$5="",C882='看板'!$C$5),OR('看板'!$E$5="",D882='看板'!$E$5)),1,0),0)</f>
        <v>0</v>
      </c>
      <c r="N882" s="38" t="str">
        <f>IF(M882=1,COUNTIF(M$5:M882,1),"")</f>
        <v/>
      </c>
      <c r="O882" s="39" t="str">
        <f>IF(M882=1,SUMIF(M$5:M882,1,G$5:G882),"")</f>
        <v/>
      </c>
      <c r="P882" s="39" t="str">
        <f>IF(M882=1,MAX(0,MAX(O$5:O882)),"")</f>
        <v/>
      </c>
      <c r="Q882" s="40" t="str">
        <f>IF(M882=1,P882-O882,"")</f>
        <v/>
      </c>
      <c r="R882" s="38">
        <f>IF(M882=1,IF(G882&gt;0,R881+1,0),R881)</f>
        <v>0</v>
      </c>
      <c r="S882" s="38">
        <f>IF(M882=1,IF(G882&lt;0,S881+1,0),S881)</f>
        <v>0</v>
      </c>
      <c r="T882" s="36" t="str">
        <f>IF(M882&lt;&gt;1,"",IF(R881&gt;=3,"前面连赢 3 笔以上","前面连赢 "&amp;R881&amp;" 笔"))</f>
        <v/>
      </c>
      <c r="U882" s="40" t="str">
        <f>IF(AND(M882=1,ISNUMBER(H882)),H882-G882,"")</f>
        <v/>
      </c>
      <c r="V882" s="41" t="e">
        <f>IF(M882=1,O882,NA())</f>
        <v>#N/A</v>
      </c>
      <c r="W882" s="41" t="e">
        <f>IF(M882=1,-Q882,NA())</f>
        <v>#N/A</v>
      </c>
    </row>
    <row r="883">
      <c r="A883" s="17" t="n"/>
      <c r="B883" s="23" t="n"/>
      <c r="C883" s="25" t="n"/>
      <c r="D883" s="25" t="n"/>
      <c r="E883" s="25" t="n"/>
      <c r="F883" s="25" t="n"/>
      <c r="G883" s="35" t="n"/>
      <c r="H883" s="35" t="n"/>
      <c r="I883" s="25" t="n"/>
      <c r="J883" s="25" t="n"/>
      <c r="K883" s="36" t="str">
        <f>IF(ISNUMBER(B883),"周"&amp;CHOOSE(WEEKDAY(B883,2),"一","二","三","四","五","六","日"),"")</f>
        <v/>
      </c>
      <c r="L883" s="37" t="str">
        <f>IF(ISNUMBER(B883),DATE(YEAR(B883),MONTH(B883),1),"")</f>
        <v/>
      </c>
      <c r="M883" s="38">
        <f>IF(AND(ISNUMBER(B883),ISNUMBER(G883)),IF(AND(OR(NOT(ISNUMBER('看板'!$C$4)),B883&gt;='看板'!$C$4),OR(NOT(ISNUMBER('看板'!$E$4)),B883&lt;='看板'!$E$4),OR('看板'!$C$5="",C883='看板'!$C$5),OR('看板'!$E$5="",D883='看板'!$E$5)),1,0),0)</f>
        <v>0</v>
      </c>
      <c r="N883" s="38" t="str">
        <f>IF(M883=1,COUNTIF(M$5:M883,1),"")</f>
        <v/>
      </c>
      <c r="O883" s="39" t="str">
        <f>IF(M883=1,SUMIF(M$5:M883,1,G$5:G883),"")</f>
        <v/>
      </c>
      <c r="P883" s="39" t="str">
        <f>IF(M883=1,MAX(0,MAX(O$5:O883)),"")</f>
        <v/>
      </c>
      <c r="Q883" s="40" t="str">
        <f>IF(M883=1,P883-O883,"")</f>
        <v/>
      </c>
      <c r="R883" s="38">
        <f>IF(M883=1,IF(G883&gt;0,R882+1,0),R882)</f>
        <v>0</v>
      </c>
      <c r="S883" s="38">
        <f>IF(M883=1,IF(G883&lt;0,S882+1,0),S882)</f>
        <v>0</v>
      </c>
      <c r="T883" s="36" t="str">
        <f>IF(M883&lt;&gt;1,"",IF(R882&gt;=3,"前面连赢 3 笔以上","前面连赢 "&amp;R882&amp;" 笔"))</f>
        <v/>
      </c>
      <c r="U883" s="40" t="str">
        <f>IF(AND(M883=1,ISNUMBER(H883)),H883-G883,"")</f>
        <v/>
      </c>
      <c r="V883" s="41" t="e">
        <f>IF(M883=1,O883,NA())</f>
        <v>#N/A</v>
      </c>
      <c r="W883" s="41" t="e">
        <f>IF(M883=1,-Q883,NA())</f>
        <v>#N/A</v>
      </c>
    </row>
    <row r="884">
      <c r="A884" s="17" t="n"/>
      <c r="B884" s="23" t="n"/>
      <c r="C884" s="25" t="n"/>
      <c r="D884" s="25" t="n"/>
      <c r="E884" s="25" t="n"/>
      <c r="F884" s="25" t="n"/>
      <c r="G884" s="35" t="n"/>
      <c r="H884" s="35" t="n"/>
      <c r="I884" s="25" t="n"/>
      <c r="J884" s="25" t="n"/>
      <c r="K884" s="36" t="str">
        <f>IF(ISNUMBER(B884),"周"&amp;CHOOSE(WEEKDAY(B884,2),"一","二","三","四","五","六","日"),"")</f>
        <v/>
      </c>
      <c r="L884" s="37" t="str">
        <f>IF(ISNUMBER(B884),DATE(YEAR(B884),MONTH(B884),1),"")</f>
        <v/>
      </c>
      <c r="M884" s="38">
        <f>IF(AND(ISNUMBER(B884),ISNUMBER(G884)),IF(AND(OR(NOT(ISNUMBER('看板'!$C$4)),B884&gt;='看板'!$C$4),OR(NOT(ISNUMBER('看板'!$E$4)),B884&lt;='看板'!$E$4),OR('看板'!$C$5="",C884='看板'!$C$5),OR('看板'!$E$5="",D884='看板'!$E$5)),1,0),0)</f>
        <v>0</v>
      </c>
      <c r="N884" s="38" t="str">
        <f>IF(M884=1,COUNTIF(M$5:M884,1),"")</f>
        <v/>
      </c>
      <c r="O884" s="39" t="str">
        <f>IF(M884=1,SUMIF(M$5:M884,1,G$5:G884),"")</f>
        <v/>
      </c>
      <c r="P884" s="39" t="str">
        <f>IF(M884=1,MAX(0,MAX(O$5:O884)),"")</f>
        <v/>
      </c>
      <c r="Q884" s="40" t="str">
        <f>IF(M884=1,P884-O884,"")</f>
        <v/>
      </c>
      <c r="R884" s="38">
        <f>IF(M884=1,IF(G884&gt;0,R883+1,0),R883)</f>
        <v>0</v>
      </c>
      <c r="S884" s="38">
        <f>IF(M884=1,IF(G884&lt;0,S883+1,0),S883)</f>
        <v>0</v>
      </c>
      <c r="T884" s="36" t="str">
        <f>IF(M884&lt;&gt;1,"",IF(R883&gt;=3,"前面连赢 3 笔以上","前面连赢 "&amp;R883&amp;" 笔"))</f>
        <v/>
      </c>
      <c r="U884" s="40" t="str">
        <f>IF(AND(M884=1,ISNUMBER(H884)),H884-G884,"")</f>
        <v/>
      </c>
      <c r="V884" s="41" t="e">
        <f>IF(M884=1,O884,NA())</f>
        <v>#N/A</v>
      </c>
      <c r="W884" s="41" t="e">
        <f>IF(M884=1,-Q884,NA())</f>
        <v>#N/A</v>
      </c>
    </row>
    <row r="885">
      <c r="A885" s="17" t="n"/>
      <c r="B885" s="23" t="n"/>
      <c r="C885" s="25" t="n"/>
      <c r="D885" s="25" t="n"/>
      <c r="E885" s="25" t="n"/>
      <c r="F885" s="25" t="n"/>
      <c r="G885" s="35" t="n"/>
      <c r="H885" s="35" t="n"/>
      <c r="I885" s="25" t="n"/>
      <c r="J885" s="25" t="n"/>
      <c r="K885" s="36" t="str">
        <f>IF(ISNUMBER(B885),"周"&amp;CHOOSE(WEEKDAY(B885,2),"一","二","三","四","五","六","日"),"")</f>
        <v/>
      </c>
      <c r="L885" s="37" t="str">
        <f>IF(ISNUMBER(B885),DATE(YEAR(B885),MONTH(B885),1),"")</f>
        <v/>
      </c>
      <c r="M885" s="38">
        <f>IF(AND(ISNUMBER(B885),ISNUMBER(G885)),IF(AND(OR(NOT(ISNUMBER('看板'!$C$4)),B885&gt;='看板'!$C$4),OR(NOT(ISNUMBER('看板'!$E$4)),B885&lt;='看板'!$E$4),OR('看板'!$C$5="",C885='看板'!$C$5),OR('看板'!$E$5="",D885='看板'!$E$5)),1,0),0)</f>
        <v>0</v>
      </c>
      <c r="N885" s="38" t="str">
        <f>IF(M885=1,COUNTIF(M$5:M885,1),"")</f>
        <v/>
      </c>
      <c r="O885" s="39" t="str">
        <f>IF(M885=1,SUMIF(M$5:M885,1,G$5:G885),"")</f>
        <v/>
      </c>
      <c r="P885" s="39" t="str">
        <f>IF(M885=1,MAX(0,MAX(O$5:O885)),"")</f>
        <v/>
      </c>
      <c r="Q885" s="40" t="str">
        <f>IF(M885=1,P885-O885,"")</f>
        <v/>
      </c>
      <c r="R885" s="38">
        <f>IF(M885=1,IF(G885&gt;0,R884+1,0),R884)</f>
        <v>0</v>
      </c>
      <c r="S885" s="38">
        <f>IF(M885=1,IF(G885&lt;0,S884+1,0),S884)</f>
        <v>0</v>
      </c>
      <c r="T885" s="36" t="str">
        <f>IF(M885&lt;&gt;1,"",IF(R884&gt;=3,"前面连赢 3 笔以上","前面连赢 "&amp;R884&amp;" 笔"))</f>
        <v/>
      </c>
      <c r="U885" s="40" t="str">
        <f>IF(AND(M885=1,ISNUMBER(H885)),H885-G885,"")</f>
        <v/>
      </c>
      <c r="V885" s="41" t="e">
        <f>IF(M885=1,O885,NA())</f>
        <v>#N/A</v>
      </c>
      <c r="W885" s="41" t="e">
        <f>IF(M885=1,-Q885,NA())</f>
        <v>#N/A</v>
      </c>
    </row>
    <row r="886">
      <c r="A886" s="17" t="n"/>
      <c r="B886" s="23" t="n"/>
      <c r="C886" s="25" t="n"/>
      <c r="D886" s="25" t="n"/>
      <c r="E886" s="25" t="n"/>
      <c r="F886" s="25" t="n"/>
      <c r="G886" s="35" t="n"/>
      <c r="H886" s="35" t="n"/>
      <c r="I886" s="25" t="n"/>
      <c r="J886" s="25" t="n"/>
      <c r="K886" s="36" t="str">
        <f>IF(ISNUMBER(B886),"周"&amp;CHOOSE(WEEKDAY(B886,2),"一","二","三","四","五","六","日"),"")</f>
        <v/>
      </c>
      <c r="L886" s="37" t="str">
        <f>IF(ISNUMBER(B886),DATE(YEAR(B886),MONTH(B886),1),"")</f>
        <v/>
      </c>
      <c r="M886" s="38">
        <f>IF(AND(ISNUMBER(B886),ISNUMBER(G886)),IF(AND(OR(NOT(ISNUMBER('看板'!$C$4)),B886&gt;='看板'!$C$4),OR(NOT(ISNUMBER('看板'!$E$4)),B886&lt;='看板'!$E$4),OR('看板'!$C$5="",C886='看板'!$C$5),OR('看板'!$E$5="",D886='看板'!$E$5)),1,0),0)</f>
        <v>0</v>
      </c>
      <c r="N886" s="38" t="str">
        <f>IF(M886=1,COUNTIF(M$5:M886,1),"")</f>
        <v/>
      </c>
      <c r="O886" s="39" t="str">
        <f>IF(M886=1,SUMIF(M$5:M886,1,G$5:G886),"")</f>
        <v/>
      </c>
      <c r="P886" s="39" t="str">
        <f>IF(M886=1,MAX(0,MAX(O$5:O886)),"")</f>
        <v/>
      </c>
      <c r="Q886" s="40" t="str">
        <f>IF(M886=1,P886-O886,"")</f>
        <v/>
      </c>
      <c r="R886" s="38">
        <f>IF(M886=1,IF(G886&gt;0,R885+1,0),R885)</f>
        <v>0</v>
      </c>
      <c r="S886" s="38">
        <f>IF(M886=1,IF(G886&lt;0,S885+1,0),S885)</f>
        <v>0</v>
      </c>
      <c r="T886" s="36" t="str">
        <f>IF(M886&lt;&gt;1,"",IF(R885&gt;=3,"前面连赢 3 笔以上","前面连赢 "&amp;R885&amp;" 笔"))</f>
        <v/>
      </c>
      <c r="U886" s="40" t="str">
        <f>IF(AND(M886=1,ISNUMBER(H886)),H886-G886,"")</f>
        <v/>
      </c>
      <c r="V886" s="41" t="e">
        <f>IF(M886=1,O886,NA())</f>
        <v>#N/A</v>
      </c>
      <c r="W886" s="41" t="e">
        <f>IF(M886=1,-Q886,NA())</f>
        <v>#N/A</v>
      </c>
    </row>
    <row r="887">
      <c r="A887" s="17" t="n"/>
      <c r="B887" s="23" t="n"/>
      <c r="C887" s="25" t="n"/>
      <c r="D887" s="25" t="n"/>
      <c r="E887" s="25" t="n"/>
      <c r="F887" s="25" t="n"/>
      <c r="G887" s="35" t="n"/>
      <c r="H887" s="35" t="n"/>
      <c r="I887" s="25" t="n"/>
      <c r="J887" s="25" t="n"/>
      <c r="K887" s="36" t="str">
        <f>IF(ISNUMBER(B887),"周"&amp;CHOOSE(WEEKDAY(B887,2),"一","二","三","四","五","六","日"),"")</f>
        <v/>
      </c>
      <c r="L887" s="37" t="str">
        <f>IF(ISNUMBER(B887),DATE(YEAR(B887),MONTH(B887),1),"")</f>
        <v/>
      </c>
      <c r="M887" s="38">
        <f>IF(AND(ISNUMBER(B887),ISNUMBER(G887)),IF(AND(OR(NOT(ISNUMBER('看板'!$C$4)),B887&gt;='看板'!$C$4),OR(NOT(ISNUMBER('看板'!$E$4)),B887&lt;='看板'!$E$4),OR('看板'!$C$5="",C887='看板'!$C$5),OR('看板'!$E$5="",D887='看板'!$E$5)),1,0),0)</f>
        <v>0</v>
      </c>
      <c r="N887" s="38" t="str">
        <f>IF(M887=1,COUNTIF(M$5:M887,1),"")</f>
        <v/>
      </c>
      <c r="O887" s="39" t="str">
        <f>IF(M887=1,SUMIF(M$5:M887,1,G$5:G887),"")</f>
        <v/>
      </c>
      <c r="P887" s="39" t="str">
        <f>IF(M887=1,MAX(0,MAX(O$5:O887)),"")</f>
        <v/>
      </c>
      <c r="Q887" s="40" t="str">
        <f>IF(M887=1,P887-O887,"")</f>
        <v/>
      </c>
      <c r="R887" s="38">
        <f>IF(M887=1,IF(G887&gt;0,R886+1,0),R886)</f>
        <v>0</v>
      </c>
      <c r="S887" s="38">
        <f>IF(M887=1,IF(G887&lt;0,S886+1,0),S886)</f>
        <v>0</v>
      </c>
      <c r="T887" s="36" t="str">
        <f>IF(M887&lt;&gt;1,"",IF(R886&gt;=3,"前面连赢 3 笔以上","前面连赢 "&amp;R886&amp;" 笔"))</f>
        <v/>
      </c>
      <c r="U887" s="40" t="str">
        <f>IF(AND(M887=1,ISNUMBER(H887)),H887-G887,"")</f>
        <v/>
      </c>
      <c r="V887" s="41" t="e">
        <f>IF(M887=1,O887,NA())</f>
        <v>#N/A</v>
      </c>
      <c r="W887" s="41" t="e">
        <f>IF(M887=1,-Q887,NA())</f>
        <v>#N/A</v>
      </c>
    </row>
    <row r="888">
      <c r="A888" s="17" t="n"/>
      <c r="B888" s="23" t="n"/>
      <c r="C888" s="25" t="n"/>
      <c r="D888" s="25" t="n"/>
      <c r="E888" s="25" t="n"/>
      <c r="F888" s="25" t="n"/>
      <c r="G888" s="35" t="n"/>
      <c r="H888" s="35" t="n"/>
      <c r="I888" s="25" t="n"/>
      <c r="J888" s="25" t="n"/>
      <c r="K888" s="36" t="str">
        <f>IF(ISNUMBER(B888),"周"&amp;CHOOSE(WEEKDAY(B888,2),"一","二","三","四","五","六","日"),"")</f>
        <v/>
      </c>
      <c r="L888" s="37" t="str">
        <f>IF(ISNUMBER(B888),DATE(YEAR(B888),MONTH(B888),1),"")</f>
        <v/>
      </c>
      <c r="M888" s="38">
        <f>IF(AND(ISNUMBER(B888),ISNUMBER(G888)),IF(AND(OR(NOT(ISNUMBER('看板'!$C$4)),B888&gt;='看板'!$C$4),OR(NOT(ISNUMBER('看板'!$E$4)),B888&lt;='看板'!$E$4),OR('看板'!$C$5="",C888='看板'!$C$5),OR('看板'!$E$5="",D888='看板'!$E$5)),1,0),0)</f>
        <v>0</v>
      </c>
      <c r="N888" s="38" t="str">
        <f>IF(M888=1,COUNTIF(M$5:M888,1),"")</f>
        <v/>
      </c>
      <c r="O888" s="39" t="str">
        <f>IF(M888=1,SUMIF(M$5:M888,1,G$5:G888),"")</f>
        <v/>
      </c>
      <c r="P888" s="39" t="str">
        <f>IF(M888=1,MAX(0,MAX(O$5:O888)),"")</f>
        <v/>
      </c>
      <c r="Q888" s="40" t="str">
        <f>IF(M888=1,P888-O888,"")</f>
        <v/>
      </c>
      <c r="R888" s="38">
        <f>IF(M888=1,IF(G888&gt;0,R887+1,0),R887)</f>
        <v>0</v>
      </c>
      <c r="S888" s="38">
        <f>IF(M888=1,IF(G888&lt;0,S887+1,0),S887)</f>
        <v>0</v>
      </c>
      <c r="T888" s="36" t="str">
        <f>IF(M888&lt;&gt;1,"",IF(R887&gt;=3,"前面连赢 3 笔以上","前面连赢 "&amp;R887&amp;" 笔"))</f>
        <v/>
      </c>
      <c r="U888" s="40" t="str">
        <f>IF(AND(M888=1,ISNUMBER(H888)),H888-G888,"")</f>
        <v/>
      </c>
      <c r="V888" s="41" t="e">
        <f>IF(M888=1,O888,NA())</f>
        <v>#N/A</v>
      </c>
      <c r="W888" s="41" t="e">
        <f>IF(M888=1,-Q888,NA())</f>
        <v>#N/A</v>
      </c>
    </row>
    <row r="889">
      <c r="A889" s="17" t="n"/>
      <c r="B889" s="23" t="n"/>
      <c r="C889" s="25" t="n"/>
      <c r="D889" s="25" t="n"/>
      <c r="E889" s="25" t="n"/>
      <c r="F889" s="25" t="n"/>
      <c r="G889" s="35" t="n"/>
      <c r="H889" s="35" t="n"/>
      <c r="I889" s="25" t="n"/>
      <c r="J889" s="25" t="n"/>
      <c r="K889" s="36" t="str">
        <f>IF(ISNUMBER(B889),"周"&amp;CHOOSE(WEEKDAY(B889,2),"一","二","三","四","五","六","日"),"")</f>
        <v/>
      </c>
      <c r="L889" s="37" t="str">
        <f>IF(ISNUMBER(B889),DATE(YEAR(B889),MONTH(B889),1),"")</f>
        <v/>
      </c>
      <c r="M889" s="38">
        <f>IF(AND(ISNUMBER(B889),ISNUMBER(G889)),IF(AND(OR(NOT(ISNUMBER('看板'!$C$4)),B889&gt;='看板'!$C$4),OR(NOT(ISNUMBER('看板'!$E$4)),B889&lt;='看板'!$E$4),OR('看板'!$C$5="",C889='看板'!$C$5),OR('看板'!$E$5="",D889='看板'!$E$5)),1,0),0)</f>
        <v>0</v>
      </c>
      <c r="N889" s="38" t="str">
        <f>IF(M889=1,COUNTIF(M$5:M889,1),"")</f>
        <v/>
      </c>
      <c r="O889" s="39" t="str">
        <f>IF(M889=1,SUMIF(M$5:M889,1,G$5:G889),"")</f>
        <v/>
      </c>
      <c r="P889" s="39" t="str">
        <f>IF(M889=1,MAX(0,MAX(O$5:O889)),"")</f>
        <v/>
      </c>
      <c r="Q889" s="40" t="str">
        <f>IF(M889=1,P889-O889,"")</f>
        <v/>
      </c>
      <c r="R889" s="38">
        <f>IF(M889=1,IF(G889&gt;0,R888+1,0),R888)</f>
        <v>0</v>
      </c>
      <c r="S889" s="38">
        <f>IF(M889=1,IF(G889&lt;0,S888+1,0),S888)</f>
        <v>0</v>
      </c>
      <c r="T889" s="36" t="str">
        <f>IF(M889&lt;&gt;1,"",IF(R888&gt;=3,"前面连赢 3 笔以上","前面连赢 "&amp;R888&amp;" 笔"))</f>
        <v/>
      </c>
      <c r="U889" s="40" t="str">
        <f>IF(AND(M889=1,ISNUMBER(H889)),H889-G889,"")</f>
        <v/>
      </c>
      <c r="V889" s="41" t="e">
        <f>IF(M889=1,O889,NA())</f>
        <v>#N/A</v>
      </c>
      <c r="W889" s="41" t="e">
        <f>IF(M889=1,-Q889,NA())</f>
        <v>#N/A</v>
      </c>
    </row>
    <row r="890">
      <c r="A890" s="17" t="n"/>
      <c r="B890" s="23" t="n"/>
      <c r="C890" s="25" t="n"/>
      <c r="D890" s="25" t="n"/>
      <c r="E890" s="25" t="n"/>
      <c r="F890" s="25" t="n"/>
      <c r="G890" s="35" t="n"/>
      <c r="H890" s="35" t="n"/>
      <c r="I890" s="25" t="n"/>
      <c r="J890" s="25" t="n"/>
      <c r="K890" s="36" t="str">
        <f>IF(ISNUMBER(B890),"周"&amp;CHOOSE(WEEKDAY(B890,2),"一","二","三","四","五","六","日"),"")</f>
        <v/>
      </c>
      <c r="L890" s="37" t="str">
        <f>IF(ISNUMBER(B890),DATE(YEAR(B890),MONTH(B890),1),"")</f>
        <v/>
      </c>
      <c r="M890" s="38">
        <f>IF(AND(ISNUMBER(B890),ISNUMBER(G890)),IF(AND(OR(NOT(ISNUMBER('看板'!$C$4)),B890&gt;='看板'!$C$4),OR(NOT(ISNUMBER('看板'!$E$4)),B890&lt;='看板'!$E$4),OR('看板'!$C$5="",C890='看板'!$C$5),OR('看板'!$E$5="",D890='看板'!$E$5)),1,0),0)</f>
        <v>0</v>
      </c>
      <c r="N890" s="38" t="str">
        <f>IF(M890=1,COUNTIF(M$5:M890,1),"")</f>
        <v/>
      </c>
      <c r="O890" s="39" t="str">
        <f>IF(M890=1,SUMIF(M$5:M890,1,G$5:G890),"")</f>
        <v/>
      </c>
      <c r="P890" s="39" t="str">
        <f>IF(M890=1,MAX(0,MAX(O$5:O890)),"")</f>
        <v/>
      </c>
      <c r="Q890" s="40" t="str">
        <f>IF(M890=1,P890-O890,"")</f>
        <v/>
      </c>
      <c r="R890" s="38">
        <f>IF(M890=1,IF(G890&gt;0,R889+1,0),R889)</f>
        <v>0</v>
      </c>
      <c r="S890" s="38">
        <f>IF(M890=1,IF(G890&lt;0,S889+1,0),S889)</f>
        <v>0</v>
      </c>
      <c r="T890" s="36" t="str">
        <f>IF(M890&lt;&gt;1,"",IF(R889&gt;=3,"前面连赢 3 笔以上","前面连赢 "&amp;R889&amp;" 笔"))</f>
        <v/>
      </c>
      <c r="U890" s="40" t="str">
        <f>IF(AND(M890=1,ISNUMBER(H890)),H890-G890,"")</f>
        <v/>
      </c>
      <c r="V890" s="41" t="e">
        <f>IF(M890=1,O890,NA())</f>
        <v>#N/A</v>
      </c>
      <c r="W890" s="41" t="e">
        <f>IF(M890=1,-Q890,NA())</f>
        <v>#N/A</v>
      </c>
    </row>
    <row r="891">
      <c r="A891" s="17" t="n"/>
      <c r="B891" s="23" t="n"/>
      <c r="C891" s="25" t="n"/>
      <c r="D891" s="25" t="n"/>
      <c r="E891" s="25" t="n"/>
      <c r="F891" s="25" t="n"/>
      <c r="G891" s="35" t="n"/>
      <c r="H891" s="35" t="n"/>
      <c r="I891" s="25" t="n"/>
      <c r="J891" s="25" t="n"/>
      <c r="K891" s="36" t="str">
        <f>IF(ISNUMBER(B891),"周"&amp;CHOOSE(WEEKDAY(B891,2),"一","二","三","四","五","六","日"),"")</f>
        <v/>
      </c>
      <c r="L891" s="37" t="str">
        <f>IF(ISNUMBER(B891),DATE(YEAR(B891),MONTH(B891),1),"")</f>
        <v/>
      </c>
      <c r="M891" s="38">
        <f>IF(AND(ISNUMBER(B891),ISNUMBER(G891)),IF(AND(OR(NOT(ISNUMBER('看板'!$C$4)),B891&gt;='看板'!$C$4),OR(NOT(ISNUMBER('看板'!$E$4)),B891&lt;='看板'!$E$4),OR('看板'!$C$5="",C891='看板'!$C$5),OR('看板'!$E$5="",D891='看板'!$E$5)),1,0),0)</f>
        <v>0</v>
      </c>
      <c r="N891" s="38" t="str">
        <f>IF(M891=1,COUNTIF(M$5:M891,1),"")</f>
        <v/>
      </c>
      <c r="O891" s="39" t="str">
        <f>IF(M891=1,SUMIF(M$5:M891,1,G$5:G891),"")</f>
        <v/>
      </c>
      <c r="P891" s="39" t="str">
        <f>IF(M891=1,MAX(0,MAX(O$5:O891)),"")</f>
        <v/>
      </c>
      <c r="Q891" s="40" t="str">
        <f>IF(M891=1,P891-O891,"")</f>
        <v/>
      </c>
      <c r="R891" s="38">
        <f>IF(M891=1,IF(G891&gt;0,R890+1,0),R890)</f>
        <v>0</v>
      </c>
      <c r="S891" s="38">
        <f>IF(M891=1,IF(G891&lt;0,S890+1,0),S890)</f>
        <v>0</v>
      </c>
      <c r="T891" s="36" t="str">
        <f>IF(M891&lt;&gt;1,"",IF(R890&gt;=3,"前面连赢 3 笔以上","前面连赢 "&amp;R890&amp;" 笔"))</f>
        <v/>
      </c>
      <c r="U891" s="40" t="str">
        <f>IF(AND(M891=1,ISNUMBER(H891)),H891-G891,"")</f>
        <v/>
      </c>
      <c r="V891" s="41" t="e">
        <f>IF(M891=1,O891,NA())</f>
        <v>#N/A</v>
      </c>
      <c r="W891" s="41" t="e">
        <f>IF(M891=1,-Q891,NA())</f>
        <v>#N/A</v>
      </c>
    </row>
    <row r="892">
      <c r="A892" s="17" t="n"/>
      <c r="B892" s="23" t="n"/>
      <c r="C892" s="25" t="n"/>
      <c r="D892" s="25" t="n"/>
      <c r="E892" s="25" t="n"/>
      <c r="F892" s="25" t="n"/>
      <c r="G892" s="35" t="n"/>
      <c r="H892" s="35" t="n"/>
      <c r="I892" s="25" t="n"/>
      <c r="J892" s="25" t="n"/>
      <c r="K892" s="36" t="str">
        <f>IF(ISNUMBER(B892),"周"&amp;CHOOSE(WEEKDAY(B892,2),"一","二","三","四","五","六","日"),"")</f>
        <v/>
      </c>
      <c r="L892" s="37" t="str">
        <f>IF(ISNUMBER(B892),DATE(YEAR(B892),MONTH(B892),1),"")</f>
        <v/>
      </c>
      <c r="M892" s="38">
        <f>IF(AND(ISNUMBER(B892),ISNUMBER(G892)),IF(AND(OR(NOT(ISNUMBER('看板'!$C$4)),B892&gt;='看板'!$C$4),OR(NOT(ISNUMBER('看板'!$E$4)),B892&lt;='看板'!$E$4),OR('看板'!$C$5="",C892='看板'!$C$5),OR('看板'!$E$5="",D892='看板'!$E$5)),1,0),0)</f>
        <v>0</v>
      </c>
      <c r="N892" s="38" t="str">
        <f>IF(M892=1,COUNTIF(M$5:M892,1),"")</f>
        <v/>
      </c>
      <c r="O892" s="39" t="str">
        <f>IF(M892=1,SUMIF(M$5:M892,1,G$5:G892),"")</f>
        <v/>
      </c>
      <c r="P892" s="39" t="str">
        <f>IF(M892=1,MAX(0,MAX(O$5:O892)),"")</f>
        <v/>
      </c>
      <c r="Q892" s="40" t="str">
        <f>IF(M892=1,P892-O892,"")</f>
        <v/>
      </c>
      <c r="R892" s="38">
        <f>IF(M892=1,IF(G892&gt;0,R891+1,0),R891)</f>
        <v>0</v>
      </c>
      <c r="S892" s="38">
        <f>IF(M892=1,IF(G892&lt;0,S891+1,0),S891)</f>
        <v>0</v>
      </c>
      <c r="T892" s="36" t="str">
        <f>IF(M892&lt;&gt;1,"",IF(R891&gt;=3,"前面连赢 3 笔以上","前面连赢 "&amp;R891&amp;" 笔"))</f>
        <v/>
      </c>
      <c r="U892" s="40" t="str">
        <f>IF(AND(M892=1,ISNUMBER(H892)),H892-G892,"")</f>
        <v/>
      </c>
      <c r="V892" s="41" t="e">
        <f>IF(M892=1,O892,NA())</f>
        <v>#N/A</v>
      </c>
      <c r="W892" s="41" t="e">
        <f>IF(M892=1,-Q892,NA())</f>
        <v>#N/A</v>
      </c>
    </row>
    <row r="893">
      <c r="A893" s="17" t="n"/>
      <c r="B893" s="23" t="n"/>
      <c r="C893" s="25" t="n"/>
      <c r="D893" s="25" t="n"/>
      <c r="E893" s="25" t="n"/>
      <c r="F893" s="25" t="n"/>
      <c r="G893" s="35" t="n"/>
      <c r="H893" s="35" t="n"/>
      <c r="I893" s="25" t="n"/>
      <c r="J893" s="25" t="n"/>
      <c r="K893" s="36" t="str">
        <f>IF(ISNUMBER(B893),"周"&amp;CHOOSE(WEEKDAY(B893,2),"一","二","三","四","五","六","日"),"")</f>
        <v/>
      </c>
      <c r="L893" s="37" t="str">
        <f>IF(ISNUMBER(B893),DATE(YEAR(B893),MONTH(B893),1),"")</f>
        <v/>
      </c>
      <c r="M893" s="38">
        <f>IF(AND(ISNUMBER(B893),ISNUMBER(G893)),IF(AND(OR(NOT(ISNUMBER('看板'!$C$4)),B893&gt;='看板'!$C$4),OR(NOT(ISNUMBER('看板'!$E$4)),B893&lt;='看板'!$E$4),OR('看板'!$C$5="",C893='看板'!$C$5),OR('看板'!$E$5="",D893='看板'!$E$5)),1,0),0)</f>
        <v>0</v>
      </c>
      <c r="N893" s="38" t="str">
        <f>IF(M893=1,COUNTIF(M$5:M893,1),"")</f>
        <v/>
      </c>
      <c r="O893" s="39" t="str">
        <f>IF(M893=1,SUMIF(M$5:M893,1,G$5:G893),"")</f>
        <v/>
      </c>
      <c r="P893" s="39" t="str">
        <f>IF(M893=1,MAX(0,MAX(O$5:O893)),"")</f>
        <v/>
      </c>
      <c r="Q893" s="40" t="str">
        <f>IF(M893=1,P893-O893,"")</f>
        <v/>
      </c>
      <c r="R893" s="38">
        <f>IF(M893=1,IF(G893&gt;0,R892+1,0),R892)</f>
        <v>0</v>
      </c>
      <c r="S893" s="38">
        <f>IF(M893=1,IF(G893&lt;0,S892+1,0),S892)</f>
        <v>0</v>
      </c>
      <c r="T893" s="36" t="str">
        <f>IF(M893&lt;&gt;1,"",IF(R892&gt;=3,"前面连赢 3 笔以上","前面连赢 "&amp;R892&amp;" 笔"))</f>
        <v/>
      </c>
      <c r="U893" s="40" t="str">
        <f>IF(AND(M893=1,ISNUMBER(H893)),H893-G893,"")</f>
        <v/>
      </c>
      <c r="V893" s="41" t="e">
        <f>IF(M893=1,O893,NA())</f>
        <v>#N/A</v>
      </c>
      <c r="W893" s="41" t="e">
        <f>IF(M893=1,-Q893,NA())</f>
        <v>#N/A</v>
      </c>
    </row>
    <row r="894">
      <c r="A894" s="17" t="n"/>
      <c r="B894" s="23" t="n"/>
      <c r="C894" s="25" t="n"/>
      <c r="D894" s="25" t="n"/>
      <c r="E894" s="25" t="n"/>
      <c r="F894" s="25" t="n"/>
      <c r="G894" s="35" t="n"/>
      <c r="H894" s="35" t="n"/>
      <c r="I894" s="25" t="n"/>
      <c r="J894" s="25" t="n"/>
      <c r="K894" s="36" t="str">
        <f>IF(ISNUMBER(B894),"周"&amp;CHOOSE(WEEKDAY(B894,2),"一","二","三","四","五","六","日"),"")</f>
        <v/>
      </c>
      <c r="L894" s="37" t="str">
        <f>IF(ISNUMBER(B894),DATE(YEAR(B894),MONTH(B894),1),"")</f>
        <v/>
      </c>
      <c r="M894" s="38">
        <f>IF(AND(ISNUMBER(B894),ISNUMBER(G894)),IF(AND(OR(NOT(ISNUMBER('看板'!$C$4)),B894&gt;='看板'!$C$4),OR(NOT(ISNUMBER('看板'!$E$4)),B894&lt;='看板'!$E$4),OR('看板'!$C$5="",C894='看板'!$C$5),OR('看板'!$E$5="",D894='看板'!$E$5)),1,0),0)</f>
        <v>0</v>
      </c>
      <c r="N894" s="38" t="str">
        <f>IF(M894=1,COUNTIF(M$5:M894,1),"")</f>
        <v/>
      </c>
      <c r="O894" s="39" t="str">
        <f>IF(M894=1,SUMIF(M$5:M894,1,G$5:G894),"")</f>
        <v/>
      </c>
      <c r="P894" s="39" t="str">
        <f>IF(M894=1,MAX(0,MAX(O$5:O894)),"")</f>
        <v/>
      </c>
      <c r="Q894" s="40" t="str">
        <f>IF(M894=1,P894-O894,"")</f>
        <v/>
      </c>
      <c r="R894" s="38">
        <f>IF(M894=1,IF(G894&gt;0,R893+1,0),R893)</f>
        <v>0</v>
      </c>
      <c r="S894" s="38">
        <f>IF(M894=1,IF(G894&lt;0,S893+1,0),S893)</f>
        <v>0</v>
      </c>
      <c r="T894" s="36" t="str">
        <f>IF(M894&lt;&gt;1,"",IF(R893&gt;=3,"前面连赢 3 笔以上","前面连赢 "&amp;R893&amp;" 笔"))</f>
        <v/>
      </c>
      <c r="U894" s="40" t="str">
        <f>IF(AND(M894=1,ISNUMBER(H894)),H894-G894,"")</f>
        <v/>
      </c>
      <c r="V894" s="41" t="e">
        <f>IF(M894=1,O894,NA())</f>
        <v>#N/A</v>
      </c>
      <c r="W894" s="41" t="e">
        <f>IF(M894=1,-Q894,NA())</f>
        <v>#N/A</v>
      </c>
    </row>
    <row r="895">
      <c r="A895" s="17" t="n"/>
      <c r="B895" s="23" t="n"/>
      <c r="C895" s="25" t="n"/>
      <c r="D895" s="25" t="n"/>
      <c r="E895" s="25" t="n"/>
      <c r="F895" s="25" t="n"/>
      <c r="G895" s="35" t="n"/>
      <c r="H895" s="35" t="n"/>
      <c r="I895" s="25" t="n"/>
      <c r="J895" s="25" t="n"/>
      <c r="K895" s="36" t="str">
        <f>IF(ISNUMBER(B895),"周"&amp;CHOOSE(WEEKDAY(B895,2),"一","二","三","四","五","六","日"),"")</f>
        <v/>
      </c>
      <c r="L895" s="37" t="str">
        <f>IF(ISNUMBER(B895),DATE(YEAR(B895),MONTH(B895),1),"")</f>
        <v/>
      </c>
      <c r="M895" s="38">
        <f>IF(AND(ISNUMBER(B895),ISNUMBER(G895)),IF(AND(OR(NOT(ISNUMBER('看板'!$C$4)),B895&gt;='看板'!$C$4),OR(NOT(ISNUMBER('看板'!$E$4)),B895&lt;='看板'!$E$4),OR('看板'!$C$5="",C895='看板'!$C$5),OR('看板'!$E$5="",D895='看板'!$E$5)),1,0),0)</f>
        <v>0</v>
      </c>
      <c r="N895" s="38" t="str">
        <f>IF(M895=1,COUNTIF(M$5:M895,1),"")</f>
        <v/>
      </c>
      <c r="O895" s="39" t="str">
        <f>IF(M895=1,SUMIF(M$5:M895,1,G$5:G895),"")</f>
        <v/>
      </c>
      <c r="P895" s="39" t="str">
        <f>IF(M895=1,MAX(0,MAX(O$5:O895)),"")</f>
        <v/>
      </c>
      <c r="Q895" s="40" t="str">
        <f>IF(M895=1,P895-O895,"")</f>
        <v/>
      </c>
      <c r="R895" s="38">
        <f>IF(M895=1,IF(G895&gt;0,R894+1,0),R894)</f>
        <v>0</v>
      </c>
      <c r="S895" s="38">
        <f>IF(M895=1,IF(G895&lt;0,S894+1,0),S894)</f>
        <v>0</v>
      </c>
      <c r="T895" s="36" t="str">
        <f>IF(M895&lt;&gt;1,"",IF(R894&gt;=3,"前面连赢 3 笔以上","前面连赢 "&amp;R894&amp;" 笔"))</f>
        <v/>
      </c>
      <c r="U895" s="40" t="str">
        <f>IF(AND(M895=1,ISNUMBER(H895)),H895-G895,"")</f>
        <v/>
      </c>
      <c r="V895" s="41" t="e">
        <f>IF(M895=1,O895,NA())</f>
        <v>#N/A</v>
      </c>
      <c r="W895" s="41" t="e">
        <f>IF(M895=1,-Q895,NA())</f>
        <v>#N/A</v>
      </c>
    </row>
    <row r="896">
      <c r="A896" s="17" t="n"/>
      <c r="B896" s="23" t="n"/>
      <c r="C896" s="25" t="n"/>
      <c r="D896" s="25" t="n"/>
      <c r="E896" s="25" t="n"/>
      <c r="F896" s="25" t="n"/>
      <c r="G896" s="35" t="n"/>
      <c r="H896" s="35" t="n"/>
      <c r="I896" s="25" t="n"/>
      <c r="J896" s="25" t="n"/>
      <c r="K896" s="36" t="str">
        <f>IF(ISNUMBER(B896),"周"&amp;CHOOSE(WEEKDAY(B896,2),"一","二","三","四","五","六","日"),"")</f>
        <v/>
      </c>
      <c r="L896" s="37" t="str">
        <f>IF(ISNUMBER(B896),DATE(YEAR(B896),MONTH(B896),1),"")</f>
        <v/>
      </c>
      <c r="M896" s="38">
        <f>IF(AND(ISNUMBER(B896),ISNUMBER(G896)),IF(AND(OR(NOT(ISNUMBER('看板'!$C$4)),B896&gt;='看板'!$C$4),OR(NOT(ISNUMBER('看板'!$E$4)),B896&lt;='看板'!$E$4),OR('看板'!$C$5="",C896='看板'!$C$5),OR('看板'!$E$5="",D896='看板'!$E$5)),1,0),0)</f>
        <v>0</v>
      </c>
      <c r="N896" s="38" t="str">
        <f>IF(M896=1,COUNTIF(M$5:M896,1),"")</f>
        <v/>
      </c>
      <c r="O896" s="39" t="str">
        <f>IF(M896=1,SUMIF(M$5:M896,1,G$5:G896),"")</f>
        <v/>
      </c>
      <c r="P896" s="39" t="str">
        <f>IF(M896=1,MAX(0,MAX(O$5:O896)),"")</f>
        <v/>
      </c>
      <c r="Q896" s="40" t="str">
        <f>IF(M896=1,P896-O896,"")</f>
        <v/>
      </c>
      <c r="R896" s="38">
        <f>IF(M896=1,IF(G896&gt;0,R895+1,0),R895)</f>
        <v>0</v>
      </c>
      <c r="S896" s="38">
        <f>IF(M896=1,IF(G896&lt;0,S895+1,0),S895)</f>
        <v>0</v>
      </c>
      <c r="T896" s="36" t="str">
        <f>IF(M896&lt;&gt;1,"",IF(R895&gt;=3,"前面连赢 3 笔以上","前面连赢 "&amp;R895&amp;" 笔"))</f>
        <v/>
      </c>
      <c r="U896" s="40" t="str">
        <f>IF(AND(M896=1,ISNUMBER(H896)),H896-G896,"")</f>
        <v/>
      </c>
      <c r="V896" s="41" t="e">
        <f>IF(M896=1,O896,NA())</f>
        <v>#N/A</v>
      </c>
      <c r="W896" s="41" t="e">
        <f>IF(M896=1,-Q896,NA())</f>
        <v>#N/A</v>
      </c>
    </row>
    <row r="897">
      <c r="A897" s="17" t="n"/>
      <c r="B897" s="23" t="n"/>
      <c r="C897" s="25" t="n"/>
      <c r="D897" s="25" t="n"/>
      <c r="E897" s="25" t="n"/>
      <c r="F897" s="25" t="n"/>
      <c r="G897" s="35" t="n"/>
      <c r="H897" s="35" t="n"/>
      <c r="I897" s="25" t="n"/>
      <c r="J897" s="25" t="n"/>
      <c r="K897" s="36" t="str">
        <f>IF(ISNUMBER(B897),"周"&amp;CHOOSE(WEEKDAY(B897,2),"一","二","三","四","五","六","日"),"")</f>
        <v/>
      </c>
      <c r="L897" s="37" t="str">
        <f>IF(ISNUMBER(B897),DATE(YEAR(B897),MONTH(B897),1),"")</f>
        <v/>
      </c>
      <c r="M897" s="38">
        <f>IF(AND(ISNUMBER(B897),ISNUMBER(G897)),IF(AND(OR(NOT(ISNUMBER('看板'!$C$4)),B897&gt;='看板'!$C$4),OR(NOT(ISNUMBER('看板'!$E$4)),B897&lt;='看板'!$E$4),OR('看板'!$C$5="",C897='看板'!$C$5),OR('看板'!$E$5="",D897='看板'!$E$5)),1,0),0)</f>
        <v>0</v>
      </c>
      <c r="N897" s="38" t="str">
        <f>IF(M897=1,COUNTIF(M$5:M897,1),"")</f>
        <v/>
      </c>
      <c r="O897" s="39" t="str">
        <f>IF(M897=1,SUMIF(M$5:M897,1,G$5:G897),"")</f>
        <v/>
      </c>
      <c r="P897" s="39" t="str">
        <f>IF(M897=1,MAX(0,MAX(O$5:O897)),"")</f>
        <v/>
      </c>
      <c r="Q897" s="40" t="str">
        <f>IF(M897=1,P897-O897,"")</f>
        <v/>
      </c>
      <c r="R897" s="38">
        <f>IF(M897=1,IF(G897&gt;0,R896+1,0),R896)</f>
        <v>0</v>
      </c>
      <c r="S897" s="38">
        <f>IF(M897=1,IF(G897&lt;0,S896+1,0),S896)</f>
        <v>0</v>
      </c>
      <c r="T897" s="36" t="str">
        <f>IF(M897&lt;&gt;1,"",IF(R896&gt;=3,"前面连赢 3 笔以上","前面连赢 "&amp;R896&amp;" 笔"))</f>
        <v/>
      </c>
      <c r="U897" s="40" t="str">
        <f>IF(AND(M897=1,ISNUMBER(H897)),H897-G897,"")</f>
        <v/>
      </c>
      <c r="V897" s="41" t="e">
        <f>IF(M897=1,O897,NA())</f>
        <v>#N/A</v>
      </c>
      <c r="W897" s="41" t="e">
        <f>IF(M897=1,-Q897,NA())</f>
        <v>#N/A</v>
      </c>
    </row>
    <row r="898">
      <c r="A898" s="17" t="n"/>
      <c r="B898" s="23" t="n"/>
      <c r="C898" s="25" t="n"/>
      <c r="D898" s="25" t="n"/>
      <c r="E898" s="25" t="n"/>
      <c r="F898" s="25" t="n"/>
      <c r="G898" s="35" t="n"/>
      <c r="H898" s="35" t="n"/>
      <c r="I898" s="25" t="n"/>
      <c r="J898" s="25" t="n"/>
      <c r="K898" s="36" t="str">
        <f>IF(ISNUMBER(B898),"周"&amp;CHOOSE(WEEKDAY(B898,2),"一","二","三","四","五","六","日"),"")</f>
        <v/>
      </c>
      <c r="L898" s="37" t="str">
        <f>IF(ISNUMBER(B898),DATE(YEAR(B898),MONTH(B898),1),"")</f>
        <v/>
      </c>
      <c r="M898" s="38">
        <f>IF(AND(ISNUMBER(B898),ISNUMBER(G898)),IF(AND(OR(NOT(ISNUMBER('看板'!$C$4)),B898&gt;='看板'!$C$4),OR(NOT(ISNUMBER('看板'!$E$4)),B898&lt;='看板'!$E$4),OR('看板'!$C$5="",C898='看板'!$C$5),OR('看板'!$E$5="",D898='看板'!$E$5)),1,0),0)</f>
        <v>0</v>
      </c>
      <c r="N898" s="38" t="str">
        <f>IF(M898=1,COUNTIF(M$5:M898,1),"")</f>
        <v/>
      </c>
      <c r="O898" s="39" t="str">
        <f>IF(M898=1,SUMIF(M$5:M898,1,G$5:G898),"")</f>
        <v/>
      </c>
      <c r="P898" s="39" t="str">
        <f>IF(M898=1,MAX(0,MAX(O$5:O898)),"")</f>
        <v/>
      </c>
      <c r="Q898" s="40" t="str">
        <f>IF(M898=1,P898-O898,"")</f>
        <v/>
      </c>
      <c r="R898" s="38">
        <f>IF(M898=1,IF(G898&gt;0,R897+1,0),R897)</f>
        <v>0</v>
      </c>
      <c r="S898" s="38">
        <f>IF(M898=1,IF(G898&lt;0,S897+1,0),S897)</f>
        <v>0</v>
      </c>
      <c r="T898" s="36" t="str">
        <f>IF(M898&lt;&gt;1,"",IF(R897&gt;=3,"前面连赢 3 笔以上","前面连赢 "&amp;R897&amp;" 笔"))</f>
        <v/>
      </c>
      <c r="U898" s="40" t="str">
        <f>IF(AND(M898=1,ISNUMBER(H898)),H898-G898,"")</f>
        <v/>
      </c>
      <c r="V898" s="41" t="e">
        <f>IF(M898=1,O898,NA())</f>
        <v>#N/A</v>
      </c>
      <c r="W898" s="41" t="e">
        <f>IF(M898=1,-Q898,NA())</f>
        <v>#N/A</v>
      </c>
    </row>
    <row r="899">
      <c r="A899" s="17" t="n"/>
      <c r="B899" s="23" t="n"/>
      <c r="C899" s="25" t="n"/>
      <c r="D899" s="25" t="n"/>
      <c r="E899" s="25" t="n"/>
      <c r="F899" s="25" t="n"/>
      <c r="G899" s="35" t="n"/>
      <c r="H899" s="35" t="n"/>
      <c r="I899" s="25" t="n"/>
      <c r="J899" s="25" t="n"/>
      <c r="K899" s="36" t="str">
        <f>IF(ISNUMBER(B899),"周"&amp;CHOOSE(WEEKDAY(B899,2),"一","二","三","四","五","六","日"),"")</f>
        <v/>
      </c>
      <c r="L899" s="37" t="str">
        <f>IF(ISNUMBER(B899),DATE(YEAR(B899),MONTH(B899),1),"")</f>
        <v/>
      </c>
      <c r="M899" s="38">
        <f>IF(AND(ISNUMBER(B899),ISNUMBER(G899)),IF(AND(OR(NOT(ISNUMBER('看板'!$C$4)),B899&gt;='看板'!$C$4),OR(NOT(ISNUMBER('看板'!$E$4)),B899&lt;='看板'!$E$4),OR('看板'!$C$5="",C899='看板'!$C$5),OR('看板'!$E$5="",D899='看板'!$E$5)),1,0),0)</f>
        <v>0</v>
      </c>
      <c r="N899" s="38" t="str">
        <f>IF(M899=1,COUNTIF(M$5:M899,1),"")</f>
        <v/>
      </c>
      <c r="O899" s="39" t="str">
        <f>IF(M899=1,SUMIF(M$5:M899,1,G$5:G899),"")</f>
        <v/>
      </c>
      <c r="P899" s="39" t="str">
        <f>IF(M899=1,MAX(0,MAX(O$5:O899)),"")</f>
        <v/>
      </c>
      <c r="Q899" s="40" t="str">
        <f>IF(M899=1,P899-O899,"")</f>
        <v/>
      </c>
      <c r="R899" s="38">
        <f>IF(M899=1,IF(G899&gt;0,R898+1,0),R898)</f>
        <v>0</v>
      </c>
      <c r="S899" s="38">
        <f>IF(M899=1,IF(G899&lt;0,S898+1,0),S898)</f>
        <v>0</v>
      </c>
      <c r="T899" s="36" t="str">
        <f>IF(M899&lt;&gt;1,"",IF(R898&gt;=3,"前面连赢 3 笔以上","前面连赢 "&amp;R898&amp;" 笔"))</f>
        <v/>
      </c>
      <c r="U899" s="40" t="str">
        <f>IF(AND(M899=1,ISNUMBER(H899)),H899-G899,"")</f>
        <v/>
      </c>
      <c r="V899" s="41" t="e">
        <f>IF(M899=1,O899,NA())</f>
        <v>#N/A</v>
      </c>
      <c r="W899" s="41" t="e">
        <f>IF(M899=1,-Q899,NA())</f>
        <v>#N/A</v>
      </c>
    </row>
    <row r="900">
      <c r="A900" s="17" t="n"/>
      <c r="B900" s="23" t="n"/>
      <c r="C900" s="25" t="n"/>
      <c r="D900" s="25" t="n"/>
      <c r="E900" s="25" t="n"/>
      <c r="F900" s="25" t="n"/>
      <c r="G900" s="35" t="n"/>
      <c r="H900" s="35" t="n"/>
      <c r="I900" s="25" t="n"/>
      <c r="J900" s="25" t="n"/>
      <c r="K900" s="36" t="str">
        <f>IF(ISNUMBER(B900),"周"&amp;CHOOSE(WEEKDAY(B900,2),"一","二","三","四","五","六","日"),"")</f>
        <v/>
      </c>
      <c r="L900" s="37" t="str">
        <f>IF(ISNUMBER(B900),DATE(YEAR(B900),MONTH(B900),1),"")</f>
        <v/>
      </c>
      <c r="M900" s="38">
        <f>IF(AND(ISNUMBER(B900),ISNUMBER(G900)),IF(AND(OR(NOT(ISNUMBER('看板'!$C$4)),B900&gt;='看板'!$C$4),OR(NOT(ISNUMBER('看板'!$E$4)),B900&lt;='看板'!$E$4),OR('看板'!$C$5="",C900='看板'!$C$5),OR('看板'!$E$5="",D900='看板'!$E$5)),1,0),0)</f>
        <v>0</v>
      </c>
      <c r="N900" s="38" t="str">
        <f>IF(M900=1,COUNTIF(M$5:M900,1),"")</f>
        <v/>
      </c>
      <c r="O900" s="39" t="str">
        <f>IF(M900=1,SUMIF(M$5:M900,1,G$5:G900),"")</f>
        <v/>
      </c>
      <c r="P900" s="39" t="str">
        <f>IF(M900=1,MAX(0,MAX(O$5:O900)),"")</f>
        <v/>
      </c>
      <c r="Q900" s="40" t="str">
        <f>IF(M900=1,P900-O900,"")</f>
        <v/>
      </c>
      <c r="R900" s="38">
        <f>IF(M900=1,IF(G900&gt;0,R899+1,0),R899)</f>
        <v>0</v>
      </c>
      <c r="S900" s="38">
        <f>IF(M900=1,IF(G900&lt;0,S899+1,0),S899)</f>
        <v>0</v>
      </c>
      <c r="T900" s="36" t="str">
        <f>IF(M900&lt;&gt;1,"",IF(R899&gt;=3,"前面连赢 3 笔以上","前面连赢 "&amp;R899&amp;" 笔"))</f>
        <v/>
      </c>
      <c r="U900" s="40" t="str">
        <f>IF(AND(M900=1,ISNUMBER(H900)),H900-G900,"")</f>
        <v/>
      </c>
      <c r="V900" s="41" t="e">
        <f>IF(M900=1,O900,NA())</f>
        <v>#N/A</v>
      </c>
      <c r="W900" s="41" t="e">
        <f>IF(M900=1,-Q900,NA())</f>
        <v>#N/A</v>
      </c>
    </row>
    <row r="901">
      <c r="A901" s="17" t="n"/>
      <c r="B901" s="23" t="n"/>
      <c r="C901" s="25" t="n"/>
      <c r="D901" s="25" t="n"/>
      <c r="E901" s="25" t="n"/>
      <c r="F901" s="25" t="n"/>
      <c r="G901" s="35" t="n"/>
      <c r="H901" s="35" t="n"/>
      <c r="I901" s="25" t="n"/>
      <c r="J901" s="25" t="n"/>
      <c r="K901" s="36" t="str">
        <f>IF(ISNUMBER(B901),"周"&amp;CHOOSE(WEEKDAY(B901,2),"一","二","三","四","五","六","日"),"")</f>
        <v/>
      </c>
      <c r="L901" s="37" t="str">
        <f>IF(ISNUMBER(B901),DATE(YEAR(B901),MONTH(B901),1),"")</f>
        <v/>
      </c>
      <c r="M901" s="38">
        <f>IF(AND(ISNUMBER(B901),ISNUMBER(G901)),IF(AND(OR(NOT(ISNUMBER('看板'!$C$4)),B901&gt;='看板'!$C$4),OR(NOT(ISNUMBER('看板'!$E$4)),B901&lt;='看板'!$E$4),OR('看板'!$C$5="",C901='看板'!$C$5),OR('看板'!$E$5="",D901='看板'!$E$5)),1,0),0)</f>
        <v>0</v>
      </c>
      <c r="N901" s="38" t="str">
        <f>IF(M901=1,COUNTIF(M$5:M901,1),"")</f>
        <v/>
      </c>
      <c r="O901" s="39" t="str">
        <f>IF(M901=1,SUMIF(M$5:M901,1,G$5:G901),"")</f>
        <v/>
      </c>
      <c r="P901" s="39" t="str">
        <f>IF(M901=1,MAX(0,MAX(O$5:O901)),"")</f>
        <v/>
      </c>
      <c r="Q901" s="40" t="str">
        <f>IF(M901=1,P901-O901,"")</f>
        <v/>
      </c>
      <c r="R901" s="38">
        <f>IF(M901=1,IF(G901&gt;0,R900+1,0),R900)</f>
        <v>0</v>
      </c>
      <c r="S901" s="38">
        <f>IF(M901=1,IF(G901&lt;0,S900+1,0),S900)</f>
        <v>0</v>
      </c>
      <c r="T901" s="36" t="str">
        <f>IF(M901&lt;&gt;1,"",IF(R900&gt;=3,"前面连赢 3 笔以上","前面连赢 "&amp;R900&amp;" 笔"))</f>
        <v/>
      </c>
      <c r="U901" s="40" t="str">
        <f>IF(AND(M901=1,ISNUMBER(H901)),H901-G901,"")</f>
        <v/>
      </c>
      <c r="V901" s="41" t="e">
        <f>IF(M901=1,O901,NA())</f>
        <v>#N/A</v>
      </c>
      <c r="W901" s="41" t="e">
        <f>IF(M901=1,-Q901,NA())</f>
        <v>#N/A</v>
      </c>
    </row>
    <row r="902">
      <c r="A902" s="17" t="n"/>
      <c r="B902" s="23" t="n"/>
      <c r="C902" s="25" t="n"/>
      <c r="D902" s="25" t="n"/>
      <c r="E902" s="25" t="n"/>
      <c r="F902" s="25" t="n"/>
      <c r="G902" s="35" t="n"/>
      <c r="H902" s="35" t="n"/>
      <c r="I902" s="25" t="n"/>
      <c r="J902" s="25" t="n"/>
      <c r="K902" s="36" t="str">
        <f>IF(ISNUMBER(B902),"周"&amp;CHOOSE(WEEKDAY(B902,2),"一","二","三","四","五","六","日"),"")</f>
        <v/>
      </c>
      <c r="L902" s="37" t="str">
        <f>IF(ISNUMBER(B902),DATE(YEAR(B902),MONTH(B902),1),"")</f>
        <v/>
      </c>
      <c r="M902" s="38">
        <f>IF(AND(ISNUMBER(B902),ISNUMBER(G902)),IF(AND(OR(NOT(ISNUMBER('看板'!$C$4)),B902&gt;='看板'!$C$4),OR(NOT(ISNUMBER('看板'!$E$4)),B902&lt;='看板'!$E$4),OR('看板'!$C$5="",C902='看板'!$C$5),OR('看板'!$E$5="",D902='看板'!$E$5)),1,0),0)</f>
        <v>0</v>
      </c>
      <c r="N902" s="38" t="str">
        <f>IF(M902=1,COUNTIF(M$5:M902,1),"")</f>
        <v/>
      </c>
      <c r="O902" s="39" t="str">
        <f>IF(M902=1,SUMIF(M$5:M902,1,G$5:G902),"")</f>
        <v/>
      </c>
      <c r="P902" s="39" t="str">
        <f>IF(M902=1,MAX(0,MAX(O$5:O902)),"")</f>
        <v/>
      </c>
      <c r="Q902" s="40" t="str">
        <f>IF(M902=1,P902-O902,"")</f>
        <v/>
      </c>
      <c r="R902" s="38">
        <f>IF(M902=1,IF(G902&gt;0,R901+1,0),R901)</f>
        <v>0</v>
      </c>
      <c r="S902" s="38">
        <f>IF(M902=1,IF(G902&lt;0,S901+1,0),S901)</f>
        <v>0</v>
      </c>
      <c r="T902" s="36" t="str">
        <f>IF(M902&lt;&gt;1,"",IF(R901&gt;=3,"前面连赢 3 笔以上","前面连赢 "&amp;R901&amp;" 笔"))</f>
        <v/>
      </c>
      <c r="U902" s="40" t="str">
        <f>IF(AND(M902=1,ISNUMBER(H902)),H902-G902,"")</f>
        <v/>
      </c>
      <c r="V902" s="41" t="e">
        <f>IF(M902=1,O902,NA())</f>
        <v>#N/A</v>
      </c>
      <c r="W902" s="41" t="e">
        <f>IF(M902=1,-Q902,NA())</f>
        <v>#N/A</v>
      </c>
    </row>
    <row r="903">
      <c r="A903" s="17" t="n"/>
      <c r="B903" s="23" t="n"/>
      <c r="C903" s="25" t="n"/>
      <c r="D903" s="25" t="n"/>
      <c r="E903" s="25" t="n"/>
      <c r="F903" s="25" t="n"/>
      <c r="G903" s="35" t="n"/>
      <c r="H903" s="35" t="n"/>
      <c r="I903" s="25" t="n"/>
      <c r="J903" s="25" t="n"/>
      <c r="K903" s="36" t="str">
        <f>IF(ISNUMBER(B903),"周"&amp;CHOOSE(WEEKDAY(B903,2),"一","二","三","四","五","六","日"),"")</f>
        <v/>
      </c>
      <c r="L903" s="37" t="str">
        <f>IF(ISNUMBER(B903),DATE(YEAR(B903),MONTH(B903),1),"")</f>
        <v/>
      </c>
      <c r="M903" s="38">
        <f>IF(AND(ISNUMBER(B903),ISNUMBER(G903)),IF(AND(OR(NOT(ISNUMBER('看板'!$C$4)),B903&gt;='看板'!$C$4),OR(NOT(ISNUMBER('看板'!$E$4)),B903&lt;='看板'!$E$4),OR('看板'!$C$5="",C903='看板'!$C$5),OR('看板'!$E$5="",D903='看板'!$E$5)),1,0),0)</f>
        <v>0</v>
      </c>
      <c r="N903" s="38" t="str">
        <f>IF(M903=1,COUNTIF(M$5:M903,1),"")</f>
        <v/>
      </c>
      <c r="O903" s="39" t="str">
        <f>IF(M903=1,SUMIF(M$5:M903,1,G$5:G903),"")</f>
        <v/>
      </c>
      <c r="P903" s="39" t="str">
        <f>IF(M903=1,MAX(0,MAX(O$5:O903)),"")</f>
        <v/>
      </c>
      <c r="Q903" s="40" t="str">
        <f>IF(M903=1,P903-O903,"")</f>
        <v/>
      </c>
      <c r="R903" s="38">
        <f>IF(M903=1,IF(G903&gt;0,R902+1,0),R902)</f>
        <v>0</v>
      </c>
      <c r="S903" s="38">
        <f>IF(M903=1,IF(G903&lt;0,S902+1,0),S902)</f>
        <v>0</v>
      </c>
      <c r="T903" s="36" t="str">
        <f>IF(M903&lt;&gt;1,"",IF(R902&gt;=3,"前面连赢 3 笔以上","前面连赢 "&amp;R902&amp;" 笔"))</f>
        <v/>
      </c>
      <c r="U903" s="40" t="str">
        <f>IF(AND(M903=1,ISNUMBER(H903)),H903-G903,"")</f>
        <v/>
      </c>
      <c r="V903" s="41" t="e">
        <f>IF(M903=1,O903,NA())</f>
        <v>#N/A</v>
      </c>
      <c r="W903" s="41" t="e">
        <f>IF(M903=1,-Q903,NA())</f>
        <v>#N/A</v>
      </c>
    </row>
    <row r="904">
      <c r="A904" s="17" t="n"/>
      <c r="B904" s="23" t="n"/>
      <c r="C904" s="25" t="n"/>
      <c r="D904" s="25" t="n"/>
      <c r="E904" s="25" t="n"/>
      <c r="F904" s="25" t="n"/>
      <c r="G904" s="35" t="n"/>
      <c r="H904" s="35" t="n"/>
      <c r="I904" s="25" t="n"/>
      <c r="J904" s="25" t="n"/>
      <c r="K904" s="36" t="str">
        <f>IF(ISNUMBER(B904),"周"&amp;CHOOSE(WEEKDAY(B904,2),"一","二","三","四","五","六","日"),"")</f>
        <v/>
      </c>
      <c r="L904" s="37" t="str">
        <f>IF(ISNUMBER(B904),DATE(YEAR(B904),MONTH(B904),1),"")</f>
        <v/>
      </c>
      <c r="M904" s="38">
        <f>IF(AND(ISNUMBER(B904),ISNUMBER(G904)),IF(AND(OR(NOT(ISNUMBER('看板'!$C$4)),B904&gt;='看板'!$C$4),OR(NOT(ISNUMBER('看板'!$E$4)),B904&lt;='看板'!$E$4),OR('看板'!$C$5="",C904='看板'!$C$5),OR('看板'!$E$5="",D904='看板'!$E$5)),1,0),0)</f>
        <v>0</v>
      </c>
      <c r="N904" s="38" t="str">
        <f>IF(M904=1,COUNTIF(M$5:M904,1),"")</f>
        <v/>
      </c>
      <c r="O904" s="39" t="str">
        <f>IF(M904=1,SUMIF(M$5:M904,1,G$5:G904),"")</f>
        <v/>
      </c>
      <c r="P904" s="39" t="str">
        <f>IF(M904=1,MAX(0,MAX(O$5:O904)),"")</f>
        <v/>
      </c>
      <c r="Q904" s="40" t="str">
        <f>IF(M904=1,P904-O904,"")</f>
        <v/>
      </c>
      <c r="R904" s="38">
        <f>IF(M904=1,IF(G904&gt;0,R903+1,0),R903)</f>
        <v>0</v>
      </c>
      <c r="S904" s="38">
        <f>IF(M904=1,IF(G904&lt;0,S903+1,0),S903)</f>
        <v>0</v>
      </c>
      <c r="T904" s="36" t="str">
        <f>IF(M904&lt;&gt;1,"",IF(R903&gt;=3,"前面连赢 3 笔以上","前面连赢 "&amp;R903&amp;" 笔"))</f>
        <v/>
      </c>
      <c r="U904" s="40" t="str">
        <f>IF(AND(M904=1,ISNUMBER(H904)),H904-G904,"")</f>
        <v/>
      </c>
      <c r="V904" s="41" t="e">
        <f>IF(M904=1,O904,NA())</f>
        <v>#N/A</v>
      </c>
      <c r="W904" s="41" t="e">
        <f>IF(M904=1,-Q904,NA())</f>
        <v>#N/A</v>
      </c>
    </row>
    <row r="905">
      <c r="A905" s="17" t="n"/>
      <c r="B905" s="23" t="n"/>
      <c r="C905" s="25" t="n"/>
      <c r="D905" s="25" t="n"/>
      <c r="E905" s="25" t="n"/>
      <c r="F905" s="25" t="n"/>
      <c r="G905" s="35" t="n"/>
      <c r="H905" s="35" t="n"/>
      <c r="I905" s="25" t="n"/>
      <c r="J905" s="25" t="n"/>
      <c r="K905" s="36" t="str">
        <f>IF(ISNUMBER(B905),"周"&amp;CHOOSE(WEEKDAY(B905,2),"一","二","三","四","五","六","日"),"")</f>
        <v/>
      </c>
      <c r="L905" s="37" t="str">
        <f>IF(ISNUMBER(B905),DATE(YEAR(B905),MONTH(B905),1),"")</f>
        <v/>
      </c>
      <c r="M905" s="38">
        <f>IF(AND(ISNUMBER(B905),ISNUMBER(G905)),IF(AND(OR(NOT(ISNUMBER('看板'!$C$4)),B905&gt;='看板'!$C$4),OR(NOT(ISNUMBER('看板'!$E$4)),B905&lt;='看板'!$E$4),OR('看板'!$C$5="",C905='看板'!$C$5),OR('看板'!$E$5="",D905='看板'!$E$5)),1,0),0)</f>
        <v>0</v>
      </c>
      <c r="N905" s="38" t="str">
        <f>IF(M905=1,COUNTIF(M$5:M905,1),"")</f>
        <v/>
      </c>
      <c r="O905" s="39" t="str">
        <f>IF(M905=1,SUMIF(M$5:M905,1,G$5:G905),"")</f>
        <v/>
      </c>
      <c r="P905" s="39" t="str">
        <f>IF(M905=1,MAX(0,MAX(O$5:O905)),"")</f>
        <v/>
      </c>
      <c r="Q905" s="40" t="str">
        <f>IF(M905=1,P905-O905,"")</f>
        <v/>
      </c>
      <c r="R905" s="38">
        <f>IF(M905=1,IF(G905&gt;0,R904+1,0),R904)</f>
        <v>0</v>
      </c>
      <c r="S905" s="38">
        <f>IF(M905=1,IF(G905&lt;0,S904+1,0),S904)</f>
        <v>0</v>
      </c>
      <c r="T905" s="36" t="str">
        <f>IF(M905&lt;&gt;1,"",IF(R904&gt;=3,"前面连赢 3 笔以上","前面连赢 "&amp;R904&amp;" 笔"))</f>
        <v/>
      </c>
      <c r="U905" s="40" t="str">
        <f>IF(AND(M905=1,ISNUMBER(H905)),H905-G905,"")</f>
        <v/>
      </c>
      <c r="V905" s="41" t="e">
        <f>IF(M905=1,O905,NA())</f>
        <v>#N/A</v>
      </c>
      <c r="W905" s="41" t="e">
        <f>IF(M905=1,-Q905,NA())</f>
        <v>#N/A</v>
      </c>
    </row>
    <row r="906">
      <c r="A906" s="17" t="n"/>
      <c r="B906" s="23" t="n"/>
      <c r="C906" s="25" t="n"/>
      <c r="D906" s="25" t="n"/>
      <c r="E906" s="25" t="n"/>
      <c r="F906" s="25" t="n"/>
      <c r="G906" s="35" t="n"/>
      <c r="H906" s="35" t="n"/>
      <c r="I906" s="25" t="n"/>
      <c r="J906" s="25" t="n"/>
      <c r="K906" s="36" t="str">
        <f>IF(ISNUMBER(B906),"周"&amp;CHOOSE(WEEKDAY(B906,2),"一","二","三","四","五","六","日"),"")</f>
        <v/>
      </c>
      <c r="L906" s="37" t="str">
        <f>IF(ISNUMBER(B906),DATE(YEAR(B906),MONTH(B906),1),"")</f>
        <v/>
      </c>
      <c r="M906" s="38">
        <f>IF(AND(ISNUMBER(B906),ISNUMBER(G906)),IF(AND(OR(NOT(ISNUMBER('看板'!$C$4)),B906&gt;='看板'!$C$4),OR(NOT(ISNUMBER('看板'!$E$4)),B906&lt;='看板'!$E$4),OR('看板'!$C$5="",C906='看板'!$C$5),OR('看板'!$E$5="",D906='看板'!$E$5)),1,0),0)</f>
        <v>0</v>
      </c>
      <c r="N906" s="38" t="str">
        <f>IF(M906=1,COUNTIF(M$5:M906,1),"")</f>
        <v/>
      </c>
      <c r="O906" s="39" t="str">
        <f>IF(M906=1,SUMIF(M$5:M906,1,G$5:G906),"")</f>
        <v/>
      </c>
      <c r="P906" s="39" t="str">
        <f>IF(M906=1,MAX(0,MAX(O$5:O906)),"")</f>
        <v/>
      </c>
      <c r="Q906" s="40" t="str">
        <f>IF(M906=1,P906-O906,"")</f>
        <v/>
      </c>
      <c r="R906" s="38">
        <f>IF(M906=1,IF(G906&gt;0,R905+1,0),R905)</f>
        <v>0</v>
      </c>
      <c r="S906" s="38">
        <f>IF(M906=1,IF(G906&lt;0,S905+1,0),S905)</f>
        <v>0</v>
      </c>
      <c r="T906" s="36" t="str">
        <f>IF(M906&lt;&gt;1,"",IF(R905&gt;=3,"前面连赢 3 笔以上","前面连赢 "&amp;R905&amp;" 笔"))</f>
        <v/>
      </c>
      <c r="U906" s="40" t="str">
        <f>IF(AND(M906=1,ISNUMBER(H906)),H906-G906,"")</f>
        <v/>
      </c>
      <c r="V906" s="41" t="e">
        <f>IF(M906=1,O906,NA())</f>
        <v>#N/A</v>
      </c>
      <c r="W906" s="41" t="e">
        <f>IF(M906=1,-Q906,NA())</f>
        <v>#N/A</v>
      </c>
    </row>
    <row r="907">
      <c r="A907" s="17" t="n"/>
      <c r="B907" s="23" t="n"/>
      <c r="C907" s="25" t="n"/>
      <c r="D907" s="25" t="n"/>
      <c r="E907" s="25" t="n"/>
      <c r="F907" s="25" t="n"/>
      <c r="G907" s="35" t="n"/>
      <c r="H907" s="35" t="n"/>
      <c r="I907" s="25" t="n"/>
      <c r="J907" s="25" t="n"/>
      <c r="K907" s="36" t="str">
        <f>IF(ISNUMBER(B907),"周"&amp;CHOOSE(WEEKDAY(B907,2),"一","二","三","四","五","六","日"),"")</f>
        <v/>
      </c>
      <c r="L907" s="37" t="str">
        <f>IF(ISNUMBER(B907),DATE(YEAR(B907),MONTH(B907),1),"")</f>
        <v/>
      </c>
      <c r="M907" s="38">
        <f>IF(AND(ISNUMBER(B907),ISNUMBER(G907)),IF(AND(OR(NOT(ISNUMBER('看板'!$C$4)),B907&gt;='看板'!$C$4),OR(NOT(ISNUMBER('看板'!$E$4)),B907&lt;='看板'!$E$4),OR('看板'!$C$5="",C907='看板'!$C$5),OR('看板'!$E$5="",D907='看板'!$E$5)),1,0),0)</f>
        <v>0</v>
      </c>
      <c r="N907" s="38" t="str">
        <f>IF(M907=1,COUNTIF(M$5:M907,1),"")</f>
        <v/>
      </c>
      <c r="O907" s="39" t="str">
        <f>IF(M907=1,SUMIF(M$5:M907,1,G$5:G907),"")</f>
        <v/>
      </c>
      <c r="P907" s="39" t="str">
        <f>IF(M907=1,MAX(0,MAX(O$5:O907)),"")</f>
        <v/>
      </c>
      <c r="Q907" s="40" t="str">
        <f>IF(M907=1,P907-O907,"")</f>
        <v/>
      </c>
      <c r="R907" s="38">
        <f>IF(M907=1,IF(G907&gt;0,R906+1,0),R906)</f>
        <v>0</v>
      </c>
      <c r="S907" s="38">
        <f>IF(M907=1,IF(G907&lt;0,S906+1,0),S906)</f>
        <v>0</v>
      </c>
      <c r="T907" s="36" t="str">
        <f>IF(M907&lt;&gt;1,"",IF(R906&gt;=3,"前面连赢 3 笔以上","前面连赢 "&amp;R906&amp;" 笔"))</f>
        <v/>
      </c>
      <c r="U907" s="40" t="str">
        <f>IF(AND(M907=1,ISNUMBER(H907)),H907-G907,"")</f>
        <v/>
      </c>
      <c r="V907" s="41" t="e">
        <f>IF(M907=1,O907,NA())</f>
        <v>#N/A</v>
      </c>
      <c r="W907" s="41" t="e">
        <f>IF(M907=1,-Q907,NA())</f>
        <v>#N/A</v>
      </c>
    </row>
    <row r="908">
      <c r="A908" s="17" t="n"/>
      <c r="B908" s="23" t="n"/>
      <c r="C908" s="25" t="n"/>
      <c r="D908" s="25" t="n"/>
      <c r="E908" s="25" t="n"/>
      <c r="F908" s="25" t="n"/>
      <c r="G908" s="35" t="n"/>
      <c r="H908" s="35" t="n"/>
      <c r="I908" s="25" t="n"/>
      <c r="J908" s="25" t="n"/>
      <c r="K908" s="36" t="str">
        <f>IF(ISNUMBER(B908),"周"&amp;CHOOSE(WEEKDAY(B908,2),"一","二","三","四","五","六","日"),"")</f>
        <v/>
      </c>
      <c r="L908" s="37" t="str">
        <f>IF(ISNUMBER(B908),DATE(YEAR(B908),MONTH(B908),1),"")</f>
        <v/>
      </c>
      <c r="M908" s="38">
        <f>IF(AND(ISNUMBER(B908),ISNUMBER(G908)),IF(AND(OR(NOT(ISNUMBER('看板'!$C$4)),B908&gt;='看板'!$C$4),OR(NOT(ISNUMBER('看板'!$E$4)),B908&lt;='看板'!$E$4),OR('看板'!$C$5="",C908='看板'!$C$5),OR('看板'!$E$5="",D908='看板'!$E$5)),1,0),0)</f>
        <v>0</v>
      </c>
      <c r="N908" s="38" t="str">
        <f>IF(M908=1,COUNTIF(M$5:M908,1),"")</f>
        <v/>
      </c>
      <c r="O908" s="39" t="str">
        <f>IF(M908=1,SUMIF(M$5:M908,1,G$5:G908),"")</f>
        <v/>
      </c>
      <c r="P908" s="39" t="str">
        <f>IF(M908=1,MAX(0,MAX(O$5:O908)),"")</f>
        <v/>
      </c>
      <c r="Q908" s="40" t="str">
        <f>IF(M908=1,P908-O908,"")</f>
        <v/>
      </c>
      <c r="R908" s="38">
        <f>IF(M908=1,IF(G908&gt;0,R907+1,0),R907)</f>
        <v>0</v>
      </c>
      <c r="S908" s="38">
        <f>IF(M908=1,IF(G908&lt;0,S907+1,0),S907)</f>
        <v>0</v>
      </c>
      <c r="T908" s="36" t="str">
        <f>IF(M908&lt;&gt;1,"",IF(R907&gt;=3,"前面连赢 3 笔以上","前面连赢 "&amp;R907&amp;" 笔"))</f>
        <v/>
      </c>
      <c r="U908" s="40" t="str">
        <f>IF(AND(M908=1,ISNUMBER(H908)),H908-G908,"")</f>
        <v/>
      </c>
      <c r="V908" s="41" t="e">
        <f>IF(M908=1,O908,NA())</f>
        <v>#N/A</v>
      </c>
      <c r="W908" s="41" t="e">
        <f>IF(M908=1,-Q908,NA())</f>
        <v>#N/A</v>
      </c>
    </row>
    <row r="909">
      <c r="A909" s="17" t="n"/>
      <c r="B909" s="23" t="n"/>
      <c r="C909" s="25" t="n"/>
      <c r="D909" s="25" t="n"/>
      <c r="E909" s="25" t="n"/>
      <c r="F909" s="25" t="n"/>
      <c r="G909" s="35" t="n"/>
      <c r="H909" s="35" t="n"/>
      <c r="I909" s="25" t="n"/>
      <c r="J909" s="25" t="n"/>
      <c r="K909" s="36" t="str">
        <f>IF(ISNUMBER(B909),"周"&amp;CHOOSE(WEEKDAY(B909,2),"一","二","三","四","五","六","日"),"")</f>
        <v/>
      </c>
      <c r="L909" s="37" t="str">
        <f>IF(ISNUMBER(B909),DATE(YEAR(B909),MONTH(B909),1),"")</f>
        <v/>
      </c>
      <c r="M909" s="38">
        <f>IF(AND(ISNUMBER(B909),ISNUMBER(G909)),IF(AND(OR(NOT(ISNUMBER('看板'!$C$4)),B909&gt;='看板'!$C$4),OR(NOT(ISNUMBER('看板'!$E$4)),B909&lt;='看板'!$E$4),OR('看板'!$C$5="",C909='看板'!$C$5),OR('看板'!$E$5="",D909='看板'!$E$5)),1,0),0)</f>
        <v>0</v>
      </c>
      <c r="N909" s="38" t="str">
        <f>IF(M909=1,COUNTIF(M$5:M909,1),"")</f>
        <v/>
      </c>
      <c r="O909" s="39" t="str">
        <f>IF(M909=1,SUMIF(M$5:M909,1,G$5:G909),"")</f>
        <v/>
      </c>
      <c r="P909" s="39" t="str">
        <f>IF(M909=1,MAX(0,MAX(O$5:O909)),"")</f>
        <v/>
      </c>
      <c r="Q909" s="40" t="str">
        <f>IF(M909=1,P909-O909,"")</f>
        <v/>
      </c>
      <c r="R909" s="38">
        <f>IF(M909=1,IF(G909&gt;0,R908+1,0),R908)</f>
        <v>0</v>
      </c>
      <c r="S909" s="38">
        <f>IF(M909=1,IF(G909&lt;0,S908+1,0),S908)</f>
        <v>0</v>
      </c>
      <c r="T909" s="36" t="str">
        <f>IF(M909&lt;&gt;1,"",IF(R908&gt;=3,"前面连赢 3 笔以上","前面连赢 "&amp;R908&amp;" 笔"))</f>
        <v/>
      </c>
      <c r="U909" s="40" t="str">
        <f>IF(AND(M909=1,ISNUMBER(H909)),H909-G909,"")</f>
        <v/>
      </c>
      <c r="V909" s="41" t="e">
        <f>IF(M909=1,O909,NA())</f>
        <v>#N/A</v>
      </c>
      <c r="W909" s="41" t="e">
        <f>IF(M909=1,-Q909,NA())</f>
        <v>#N/A</v>
      </c>
    </row>
    <row r="910">
      <c r="A910" s="17" t="n"/>
      <c r="B910" s="23" t="n"/>
      <c r="C910" s="25" t="n"/>
      <c r="D910" s="25" t="n"/>
      <c r="E910" s="25" t="n"/>
      <c r="F910" s="25" t="n"/>
      <c r="G910" s="35" t="n"/>
      <c r="H910" s="35" t="n"/>
      <c r="I910" s="25" t="n"/>
      <c r="J910" s="25" t="n"/>
      <c r="K910" s="36" t="str">
        <f>IF(ISNUMBER(B910),"周"&amp;CHOOSE(WEEKDAY(B910,2),"一","二","三","四","五","六","日"),"")</f>
        <v/>
      </c>
      <c r="L910" s="37" t="str">
        <f>IF(ISNUMBER(B910),DATE(YEAR(B910),MONTH(B910),1),"")</f>
        <v/>
      </c>
      <c r="M910" s="38">
        <f>IF(AND(ISNUMBER(B910),ISNUMBER(G910)),IF(AND(OR(NOT(ISNUMBER('看板'!$C$4)),B910&gt;='看板'!$C$4),OR(NOT(ISNUMBER('看板'!$E$4)),B910&lt;='看板'!$E$4),OR('看板'!$C$5="",C910='看板'!$C$5),OR('看板'!$E$5="",D910='看板'!$E$5)),1,0),0)</f>
        <v>0</v>
      </c>
      <c r="N910" s="38" t="str">
        <f>IF(M910=1,COUNTIF(M$5:M910,1),"")</f>
        <v/>
      </c>
      <c r="O910" s="39" t="str">
        <f>IF(M910=1,SUMIF(M$5:M910,1,G$5:G910),"")</f>
        <v/>
      </c>
      <c r="P910" s="39" t="str">
        <f>IF(M910=1,MAX(0,MAX(O$5:O910)),"")</f>
        <v/>
      </c>
      <c r="Q910" s="40" t="str">
        <f>IF(M910=1,P910-O910,"")</f>
        <v/>
      </c>
      <c r="R910" s="38">
        <f>IF(M910=1,IF(G910&gt;0,R909+1,0),R909)</f>
        <v>0</v>
      </c>
      <c r="S910" s="38">
        <f>IF(M910=1,IF(G910&lt;0,S909+1,0),S909)</f>
        <v>0</v>
      </c>
      <c r="T910" s="36" t="str">
        <f>IF(M910&lt;&gt;1,"",IF(R909&gt;=3,"前面连赢 3 笔以上","前面连赢 "&amp;R909&amp;" 笔"))</f>
        <v/>
      </c>
      <c r="U910" s="40" t="str">
        <f>IF(AND(M910=1,ISNUMBER(H910)),H910-G910,"")</f>
        <v/>
      </c>
      <c r="V910" s="41" t="e">
        <f>IF(M910=1,O910,NA())</f>
        <v>#N/A</v>
      </c>
      <c r="W910" s="41" t="e">
        <f>IF(M910=1,-Q910,NA())</f>
        <v>#N/A</v>
      </c>
    </row>
    <row r="911">
      <c r="A911" s="17" t="n"/>
      <c r="B911" s="23" t="n"/>
      <c r="C911" s="25" t="n"/>
      <c r="D911" s="25" t="n"/>
      <c r="E911" s="25" t="n"/>
      <c r="F911" s="25" t="n"/>
      <c r="G911" s="35" t="n"/>
      <c r="H911" s="35" t="n"/>
      <c r="I911" s="25" t="n"/>
      <c r="J911" s="25" t="n"/>
      <c r="K911" s="36" t="str">
        <f>IF(ISNUMBER(B911),"周"&amp;CHOOSE(WEEKDAY(B911,2),"一","二","三","四","五","六","日"),"")</f>
        <v/>
      </c>
      <c r="L911" s="37" t="str">
        <f>IF(ISNUMBER(B911),DATE(YEAR(B911),MONTH(B911),1),"")</f>
        <v/>
      </c>
      <c r="M911" s="38">
        <f>IF(AND(ISNUMBER(B911),ISNUMBER(G911)),IF(AND(OR(NOT(ISNUMBER('看板'!$C$4)),B911&gt;='看板'!$C$4),OR(NOT(ISNUMBER('看板'!$E$4)),B911&lt;='看板'!$E$4),OR('看板'!$C$5="",C911='看板'!$C$5),OR('看板'!$E$5="",D911='看板'!$E$5)),1,0),0)</f>
        <v>0</v>
      </c>
      <c r="N911" s="38" t="str">
        <f>IF(M911=1,COUNTIF(M$5:M911,1),"")</f>
        <v/>
      </c>
      <c r="O911" s="39" t="str">
        <f>IF(M911=1,SUMIF(M$5:M911,1,G$5:G911),"")</f>
        <v/>
      </c>
      <c r="P911" s="39" t="str">
        <f>IF(M911=1,MAX(0,MAX(O$5:O911)),"")</f>
        <v/>
      </c>
      <c r="Q911" s="40" t="str">
        <f>IF(M911=1,P911-O911,"")</f>
        <v/>
      </c>
      <c r="R911" s="38">
        <f>IF(M911=1,IF(G911&gt;0,R910+1,0),R910)</f>
        <v>0</v>
      </c>
      <c r="S911" s="38">
        <f>IF(M911=1,IF(G911&lt;0,S910+1,0),S910)</f>
        <v>0</v>
      </c>
      <c r="T911" s="36" t="str">
        <f>IF(M911&lt;&gt;1,"",IF(R910&gt;=3,"前面连赢 3 笔以上","前面连赢 "&amp;R910&amp;" 笔"))</f>
        <v/>
      </c>
      <c r="U911" s="40" t="str">
        <f>IF(AND(M911=1,ISNUMBER(H911)),H911-G911,"")</f>
        <v/>
      </c>
      <c r="V911" s="41" t="e">
        <f>IF(M911=1,O911,NA())</f>
        <v>#N/A</v>
      </c>
      <c r="W911" s="41" t="e">
        <f>IF(M911=1,-Q911,NA())</f>
        <v>#N/A</v>
      </c>
    </row>
    <row r="912">
      <c r="A912" s="17" t="n"/>
      <c r="B912" s="23" t="n"/>
      <c r="C912" s="25" t="n"/>
      <c r="D912" s="25" t="n"/>
      <c r="E912" s="25" t="n"/>
      <c r="F912" s="25" t="n"/>
      <c r="G912" s="35" t="n"/>
      <c r="H912" s="35" t="n"/>
      <c r="I912" s="25" t="n"/>
      <c r="J912" s="25" t="n"/>
      <c r="K912" s="36" t="str">
        <f>IF(ISNUMBER(B912),"周"&amp;CHOOSE(WEEKDAY(B912,2),"一","二","三","四","五","六","日"),"")</f>
        <v/>
      </c>
      <c r="L912" s="37" t="str">
        <f>IF(ISNUMBER(B912),DATE(YEAR(B912),MONTH(B912),1),"")</f>
        <v/>
      </c>
      <c r="M912" s="38">
        <f>IF(AND(ISNUMBER(B912),ISNUMBER(G912)),IF(AND(OR(NOT(ISNUMBER('看板'!$C$4)),B912&gt;='看板'!$C$4),OR(NOT(ISNUMBER('看板'!$E$4)),B912&lt;='看板'!$E$4),OR('看板'!$C$5="",C912='看板'!$C$5),OR('看板'!$E$5="",D912='看板'!$E$5)),1,0),0)</f>
        <v>0</v>
      </c>
      <c r="N912" s="38" t="str">
        <f>IF(M912=1,COUNTIF(M$5:M912,1),"")</f>
        <v/>
      </c>
      <c r="O912" s="39" t="str">
        <f>IF(M912=1,SUMIF(M$5:M912,1,G$5:G912),"")</f>
        <v/>
      </c>
      <c r="P912" s="39" t="str">
        <f>IF(M912=1,MAX(0,MAX(O$5:O912)),"")</f>
        <v/>
      </c>
      <c r="Q912" s="40" t="str">
        <f>IF(M912=1,P912-O912,"")</f>
        <v/>
      </c>
      <c r="R912" s="38">
        <f>IF(M912=1,IF(G912&gt;0,R911+1,0),R911)</f>
        <v>0</v>
      </c>
      <c r="S912" s="38">
        <f>IF(M912=1,IF(G912&lt;0,S911+1,0),S911)</f>
        <v>0</v>
      </c>
      <c r="T912" s="36" t="str">
        <f>IF(M912&lt;&gt;1,"",IF(R911&gt;=3,"前面连赢 3 笔以上","前面连赢 "&amp;R911&amp;" 笔"))</f>
        <v/>
      </c>
      <c r="U912" s="40" t="str">
        <f>IF(AND(M912=1,ISNUMBER(H912)),H912-G912,"")</f>
        <v/>
      </c>
      <c r="V912" s="41" t="e">
        <f>IF(M912=1,O912,NA())</f>
        <v>#N/A</v>
      </c>
      <c r="W912" s="41" t="e">
        <f>IF(M912=1,-Q912,NA())</f>
        <v>#N/A</v>
      </c>
    </row>
    <row r="913">
      <c r="A913" s="17" t="n"/>
      <c r="B913" s="23" t="n"/>
      <c r="C913" s="25" t="n"/>
      <c r="D913" s="25" t="n"/>
      <c r="E913" s="25" t="n"/>
      <c r="F913" s="25" t="n"/>
      <c r="G913" s="35" t="n"/>
      <c r="H913" s="35" t="n"/>
      <c r="I913" s="25" t="n"/>
      <c r="J913" s="25" t="n"/>
      <c r="K913" s="36" t="str">
        <f>IF(ISNUMBER(B913),"周"&amp;CHOOSE(WEEKDAY(B913,2),"一","二","三","四","五","六","日"),"")</f>
        <v/>
      </c>
      <c r="L913" s="37" t="str">
        <f>IF(ISNUMBER(B913),DATE(YEAR(B913),MONTH(B913),1),"")</f>
        <v/>
      </c>
      <c r="M913" s="38">
        <f>IF(AND(ISNUMBER(B913),ISNUMBER(G913)),IF(AND(OR(NOT(ISNUMBER('看板'!$C$4)),B913&gt;='看板'!$C$4),OR(NOT(ISNUMBER('看板'!$E$4)),B913&lt;='看板'!$E$4),OR('看板'!$C$5="",C913='看板'!$C$5),OR('看板'!$E$5="",D913='看板'!$E$5)),1,0),0)</f>
        <v>0</v>
      </c>
      <c r="N913" s="38" t="str">
        <f>IF(M913=1,COUNTIF(M$5:M913,1),"")</f>
        <v/>
      </c>
      <c r="O913" s="39" t="str">
        <f>IF(M913=1,SUMIF(M$5:M913,1,G$5:G913),"")</f>
        <v/>
      </c>
      <c r="P913" s="39" t="str">
        <f>IF(M913=1,MAX(0,MAX(O$5:O913)),"")</f>
        <v/>
      </c>
      <c r="Q913" s="40" t="str">
        <f>IF(M913=1,P913-O913,"")</f>
        <v/>
      </c>
      <c r="R913" s="38">
        <f>IF(M913=1,IF(G913&gt;0,R912+1,0),R912)</f>
        <v>0</v>
      </c>
      <c r="S913" s="38">
        <f>IF(M913=1,IF(G913&lt;0,S912+1,0),S912)</f>
        <v>0</v>
      </c>
      <c r="T913" s="36" t="str">
        <f>IF(M913&lt;&gt;1,"",IF(R912&gt;=3,"前面连赢 3 笔以上","前面连赢 "&amp;R912&amp;" 笔"))</f>
        <v/>
      </c>
      <c r="U913" s="40" t="str">
        <f>IF(AND(M913=1,ISNUMBER(H913)),H913-G913,"")</f>
        <v/>
      </c>
      <c r="V913" s="41" t="e">
        <f>IF(M913=1,O913,NA())</f>
        <v>#N/A</v>
      </c>
      <c r="W913" s="41" t="e">
        <f>IF(M913=1,-Q913,NA())</f>
        <v>#N/A</v>
      </c>
    </row>
    <row r="914">
      <c r="A914" s="17" t="n"/>
      <c r="B914" s="23" t="n"/>
      <c r="C914" s="25" t="n"/>
      <c r="D914" s="25" t="n"/>
      <c r="E914" s="25" t="n"/>
      <c r="F914" s="25" t="n"/>
      <c r="G914" s="35" t="n"/>
      <c r="H914" s="35" t="n"/>
      <c r="I914" s="25" t="n"/>
      <c r="J914" s="25" t="n"/>
      <c r="K914" s="36" t="str">
        <f>IF(ISNUMBER(B914),"周"&amp;CHOOSE(WEEKDAY(B914,2),"一","二","三","四","五","六","日"),"")</f>
        <v/>
      </c>
      <c r="L914" s="37" t="str">
        <f>IF(ISNUMBER(B914),DATE(YEAR(B914),MONTH(B914),1),"")</f>
        <v/>
      </c>
      <c r="M914" s="38">
        <f>IF(AND(ISNUMBER(B914),ISNUMBER(G914)),IF(AND(OR(NOT(ISNUMBER('看板'!$C$4)),B914&gt;='看板'!$C$4),OR(NOT(ISNUMBER('看板'!$E$4)),B914&lt;='看板'!$E$4),OR('看板'!$C$5="",C914='看板'!$C$5),OR('看板'!$E$5="",D914='看板'!$E$5)),1,0),0)</f>
        <v>0</v>
      </c>
      <c r="N914" s="38" t="str">
        <f>IF(M914=1,COUNTIF(M$5:M914,1),"")</f>
        <v/>
      </c>
      <c r="O914" s="39" t="str">
        <f>IF(M914=1,SUMIF(M$5:M914,1,G$5:G914),"")</f>
        <v/>
      </c>
      <c r="P914" s="39" t="str">
        <f>IF(M914=1,MAX(0,MAX(O$5:O914)),"")</f>
        <v/>
      </c>
      <c r="Q914" s="40" t="str">
        <f>IF(M914=1,P914-O914,"")</f>
        <v/>
      </c>
      <c r="R914" s="38">
        <f>IF(M914=1,IF(G914&gt;0,R913+1,0),R913)</f>
        <v>0</v>
      </c>
      <c r="S914" s="38">
        <f>IF(M914=1,IF(G914&lt;0,S913+1,0),S913)</f>
        <v>0</v>
      </c>
      <c r="T914" s="36" t="str">
        <f>IF(M914&lt;&gt;1,"",IF(R913&gt;=3,"前面连赢 3 笔以上","前面连赢 "&amp;R913&amp;" 笔"))</f>
        <v/>
      </c>
      <c r="U914" s="40" t="str">
        <f>IF(AND(M914=1,ISNUMBER(H914)),H914-G914,"")</f>
        <v/>
      </c>
      <c r="V914" s="41" t="e">
        <f>IF(M914=1,O914,NA())</f>
        <v>#N/A</v>
      </c>
      <c r="W914" s="41" t="e">
        <f>IF(M914=1,-Q914,NA())</f>
        <v>#N/A</v>
      </c>
    </row>
    <row r="915">
      <c r="A915" s="17" t="n"/>
      <c r="B915" s="23" t="n"/>
      <c r="C915" s="25" t="n"/>
      <c r="D915" s="25" t="n"/>
      <c r="E915" s="25" t="n"/>
      <c r="F915" s="25" t="n"/>
      <c r="G915" s="35" t="n"/>
      <c r="H915" s="35" t="n"/>
      <c r="I915" s="25" t="n"/>
      <c r="J915" s="25" t="n"/>
      <c r="K915" s="36" t="str">
        <f>IF(ISNUMBER(B915),"周"&amp;CHOOSE(WEEKDAY(B915,2),"一","二","三","四","五","六","日"),"")</f>
        <v/>
      </c>
      <c r="L915" s="37" t="str">
        <f>IF(ISNUMBER(B915),DATE(YEAR(B915),MONTH(B915),1),"")</f>
        <v/>
      </c>
      <c r="M915" s="38">
        <f>IF(AND(ISNUMBER(B915),ISNUMBER(G915)),IF(AND(OR(NOT(ISNUMBER('看板'!$C$4)),B915&gt;='看板'!$C$4),OR(NOT(ISNUMBER('看板'!$E$4)),B915&lt;='看板'!$E$4),OR('看板'!$C$5="",C915='看板'!$C$5),OR('看板'!$E$5="",D915='看板'!$E$5)),1,0),0)</f>
        <v>0</v>
      </c>
      <c r="N915" s="38" t="str">
        <f>IF(M915=1,COUNTIF(M$5:M915,1),"")</f>
        <v/>
      </c>
      <c r="O915" s="39" t="str">
        <f>IF(M915=1,SUMIF(M$5:M915,1,G$5:G915),"")</f>
        <v/>
      </c>
      <c r="P915" s="39" t="str">
        <f>IF(M915=1,MAX(0,MAX(O$5:O915)),"")</f>
        <v/>
      </c>
      <c r="Q915" s="40" t="str">
        <f>IF(M915=1,P915-O915,"")</f>
        <v/>
      </c>
      <c r="R915" s="38">
        <f>IF(M915=1,IF(G915&gt;0,R914+1,0),R914)</f>
        <v>0</v>
      </c>
      <c r="S915" s="38">
        <f>IF(M915=1,IF(G915&lt;0,S914+1,0),S914)</f>
        <v>0</v>
      </c>
      <c r="T915" s="36" t="str">
        <f>IF(M915&lt;&gt;1,"",IF(R914&gt;=3,"前面连赢 3 笔以上","前面连赢 "&amp;R914&amp;" 笔"))</f>
        <v/>
      </c>
      <c r="U915" s="40" t="str">
        <f>IF(AND(M915=1,ISNUMBER(H915)),H915-G915,"")</f>
        <v/>
      </c>
      <c r="V915" s="41" t="e">
        <f>IF(M915=1,O915,NA())</f>
        <v>#N/A</v>
      </c>
      <c r="W915" s="41" t="e">
        <f>IF(M915=1,-Q915,NA())</f>
        <v>#N/A</v>
      </c>
    </row>
    <row r="916">
      <c r="A916" s="17" t="n"/>
      <c r="B916" s="23" t="n"/>
      <c r="C916" s="25" t="n"/>
      <c r="D916" s="25" t="n"/>
      <c r="E916" s="25" t="n"/>
      <c r="F916" s="25" t="n"/>
      <c r="G916" s="35" t="n"/>
      <c r="H916" s="35" t="n"/>
      <c r="I916" s="25" t="n"/>
      <c r="J916" s="25" t="n"/>
      <c r="K916" s="36" t="str">
        <f>IF(ISNUMBER(B916),"周"&amp;CHOOSE(WEEKDAY(B916,2),"一","二","三","四","五","六","日"),"")</f>
        <v/>
      </c>
      <c r="L916" s="37" t="str">
        <f>IF(ISNUMBER(B916),DATE(YEAR(B916),MONTH(B916),1),"")</f>
        <v/>
      </c>
      <c r="M916" s="38">
        <f>IF(AND(ISNUMBER(B916),ISNUMBER(G916)),IF(AND(OR(NOT(ISNUMBER('看板'!$C$4)),B916&gt;='看板'!$C$4),OR(NOT(ISNUMBER('看板'!$E$4)),B916&lt;='看板'!$E$4),OR('看板'!$C$5="",C916='看板'!$C$5),OR('看板'!$E$5="",D916='看板'!$E$5)),1,0),0)</f>
        <v>0</v>
      </c>
      <c r="N916" s="38" t="str">
        <f>IF(M916=1,COUNTIF(M$5:M916,1),"")</f>
        <v/>
      </c>
      <c r="O916" s="39" t="str">
        <f>IF(M916=1,SUMIF(M$5:M916,1,G$5:G916),"")</f>
        <v/>
      </c>
      <c r="P916" s="39" t="str">
        <f>IF(M916=1,MAX(0,MAX(O$5:O916)),"")</f>
        <v/>
      </c>
      <c r="Q916" s="40" t="str">
        <f>IF(M916=1,P916-O916,"")</f>
        <v/>
      </c>
      <c r="R916" s="38">
        <f>IF(M916=1,IF(G916&gt;0,R915+1,0),R915)</f>
        <v>0</v>
      </c>
      <c r="S916" s="38">
        <f>IF(M916=1,IF(G916&lt;0,S915+1,0),S915)</f>
        <v>0</v>
      </c>
      <c r="T916" s="36" t="str">
        <f>IF(M916&lt;&gt;1,"",IF(R915&gt;=3,"前面连赢 3 笔以上","前面连赢 "&amp;R915&amp;" 笔"))</f>
        <v/>
      </c>
      <c r="U916" s="40" t="str">
        <f>IF(AND(M916=1,ISNUMBER(H916)),H916-G916,"")</f>
        <v/>
      </c>
      <c r="V916" s="41" t="e">
        <f>IF(M916=1,O916,NA())</f>
        <v>#N/A</v>
      </c>
      <c r="W916" s="41" t="e">
        <f>IF(M916=1,-Q916,NA())</f>
        <v>#N/A</v>
      </c>
    </row>
    <row r="917">
      <c r="A917" s="17" t="n"/>
      <c r="B917" s="23" t="n"/>
      <c r="C917" s="25" t="n"/>
      <c r="D917" s="25" t="n"/>
      <c r="E917" s="25" t="n"/>
      <c r="F917" s="25" t="n"/>
      <c r="G917" s="35" t="n"/>
      <c r="H917" s="35" t="n"/>
      <c r="I917" s="25" t="n"/>
      <c r="J917" s="25" t="n"/>
      <c r="K917" s="36" t="str">
        <f>IF(ISNUMBER(B917),"周"&amp;CHOOSE(WEEKDAY(B917,2),"一","二","三","四","五","六","日"),"")</f>
        <v/>
      </c>
      <c r="L917" s="37" t="str">
        <f>IF(ISNUMBER(B917),DATE(YEAR(B917),MONTH(B917),1),"")</f>
        <v/>
      </c>
      <c r="M917" s="38">
        <f>IF(AND(ISNUMBER(B917),ISNUMBER(G917)),IF(AND(OR(NOT(ISNUMBER('看板'!$C$4)),B917&gt;='看板'!$C$4),OR(NOT(ISNUMBER('看板'!$E$4)),B917&lt;='看板'!$E$4),OR('看板'!$C$5="",C917='看板'!$C$5),OR('看板'!$E$5="",D917='看板'!$E$5)),1,0),0)</f>
        <v>0</v>
      </c>
      <c r="N917" s="38" t="str">
        <f>IF(M917=1,COUNTIF(M$5:M917,1),"")</f>
        <v/>
      </c>
      <c r="O917" s="39" t="str">
        <f>IF(M917=1,SUMIF(M$5:M917,1,G$5:G917),"")</f>
        <v/>
      </c>
      <c r="P917" s="39" t="str">
        <f>IF(M917=1,MAX(0,MAX(O$5:O917)),"")</f>
        <v/>
      </c>
      <c r="Q917" s="40" t="str">
        <f>IF(M917=1,P917-O917,"")</f>
        <v/>
      </c>
      <c r="R917" s="38">
        <f>IF(M917=1,IF(G917&gt;0,R916+1,0),R916)</f>
        <v>0</v>
      </c>
      <c r="S917" s="38">
        <f>IF(M917=1,IF(G917&lt;0,S916+1,0),S916)</f>
        <v>0</v>
      </c>
      <c r="T917" s="36" t="str">
        <f>IF(M917&lt;&gt;1,"",IF(R916&gt;=3,"前面连赢 3 笔以上","前面连赢 "&amp;R916&amp;" 笔"))</f>
        <v/>
      </c>
      <c r="U917" s="40" t="str">
        <f>IF(AND(M917=1,ISNUMBER(H917)),H917-G917,"")</f>
        <v/>
      </c>
      <c r="V917" s="41" t="e">
        <f>IF(M917=1,O917,NA())</f>
        <v>#N/A</v>
      </c>
      <c r="W917" s="41" t="e">
        <f>IF(M917=1,-Q917,NA())</f>
        <v>#N/A</v>
      </c>
    </row>
    <row r="918">
      <c r="A918" s="17" t="n"/>
      <c r="B918" s="23" t="n"/>
      <c r="C918" s="25" t="n"/>
      <c r="D918" s="25" t="n"/>
      <c r="E918" s="25" t="n"/>
      <c r="F918" s="25" t="n"/>
      <c r="G918" s="35" t="n"/>
      <c r="H918" s="35" t="n"/>
      <c r="I918" s="25" t="n"/>
      <c r="J918" s="25" t="n"/>
      <c r="K918" s="36" t="str">
        <f>IF(ISNUMBER(B918),"周"&amp;CHOOSE(WEEKDAY(B918,2),"一","二","三","四","五","六","日"),"")</f>
        <v/>
      </c>
      <c r="L918" s="37" t="str">
        <f>IF(ISNUMBER(B918),DATE(YEAR(B918),MONTH(B918),1),"")</f>
        <v/>
      </c>
      <c r="M918" s="38">
        <f>IF(AND(ISNUMBER(B918),ISNUMBER(G918)),IF(AND(OR(NOT(ISNUMBER('看板'!$C$4)),B918&gt;='看板'!$C$4),OR(NOT(ISNUMBER('看板'!$E$4)),B918&lt;='看板'!$E$4),OR('看板'!$C$5="",C918='看板'!$C$5),OR('看板'!$E$5="",D918='看板'!$E$5)),1,0),0)</f>
        <v>0</v>
      </c>
      <c r="N918" s="38" t="str">
        <f>IF(M918=1,COUNTIF(M$5:M918,1),"")</f>
        <v/>
      </c>
      <c r="O918" s="39" t="str">
        <f>IF(M918=1,SUMIF(M$5:M918,1,G$5:G918),"")</f>
        <v/>
      </c>
      <c r="P918" s="39" t="str">
        <f>IF(M918=1,MAX(0,MAX(O$5:O918)),"")</f>
        <v/>
      </c>
      <c r="Q918" s="40" t="str">
        <f>IF(M918=1,P918-O918,"")</f>
        <v/>
      </c>
      <c r="R918" s="38">
        <f>IF(M918=1,IF(G918&gt;0,R917+1,0),R917)</f>
        <v>0</v>
      </c>
      <c r="S918" s="38">
        <f>IF(M918=1,IF(G918&lt;0,S917+1,0),S917)</f>
        <v>0</v>
      </c>
      <c r="T918" s="36" t="str">
        <f>IF(M918&lt;&gt;1,"",IF(R917&gt;=3,"前面连赢 3 笔以上","前面连赢 "&amp;R917&amp;" 笔"))</f>
        <v/>
      </c>
      <c r="U918" s="40" t="str">
        <f>IF(AND(M918=1,ISNUMBER(H918)),H918-G918,"")</f>
        <v/>
      </c>
      <c r="V918" s="41" t="e">
        <f>IF(M918=1,O918,NA())</f>
        <v>#N/A</v>
      </c>
      <c r="W918" s="41" t="e">
        <f>IF(M918=1,-Q918,NA())</f>
        <v>#N/A</v>
      </c>
    </row>
    <row r="919">
      <c r="A919" s="17" t="n"/>
      <c r="B919" s="23" t="n"/>
      <c r="C919" s="25" t="n"/>
      <c r="D919" s="25" t="n"/>
      <c r="E919" s="25" t="n"/>
      <c r="F919" s="25" t="n"/>
      <c r="G919" s="35" t="n"/>
      <c r="H919" s="35" t="n"/>
      <c r="I919" s="25" t="n"/>
      <c r="J919" s="25" t="n"/>
      <c r="K919" s="36" t="str">
        <f>IF(ISNUMBER(B919),"周"&amp;CHOOSE(WEEKDAY(B919,2),"一","二","三","四","五","六","日"),"")</f>
        <v/>
      </c>
      <c r="L919" s="37" t="str">
        <f>IF(ISNUMBER(B919),DATE(YEAR(B919),MONTH(B919),1),"")</f>
        <v/>
      </c>
      <c r="M919" s="38">
        <f>IF(AND(ISNUMBER(B919),ISNUMBER(G919)),IF(AND(OR(NOT(ISNUMBER('看板'!$C$4)),B919&gt;='看板'!$C$4),OR(NOT(ISNUMBER('看板'!$E$4)),B919&lt;='看板'!$E$4),OR('看板'!$C$5="",C919='看板'!$C$5),OR('看板'!$E$5="",D919='看板'!$E$5)),1,0),0)</f>
        <v>0</v>
      </c>
      <c r="N919" s="38" t="str">
        <f>IF(M919=1,COUNTIF(M$5:M919,1),"")</f>
        <v/>
      </c>
      <c r="O919" s="39" t="str">
        <f>IF(M919=1,SUMIF(M$5:M919,1,G$5:G919),"")</f>
        <v/>
      </c>
      <c r="P919" s="39" t="str">
        <f>IF(M919=1,MAX(0,MAX(O$5:O919)),"")</f>
        <v/>
      </c>
      <c r="Q919" s="40" t="str">
        <f>IF(M919=1,P919-O919,"")</f>
        <v/>
      </c>
      <c r="R919" s="38">
        <f>IF(M919=1,IF(G919&gt;0,R918+1,0),R918)</f>
        <v>0</v>
      </c>
      <c r="S919" s="38">
        <f>IF(M919=1,IF(G919&lt;0,S918+1,0),S918)</f>
        <v>0</v>
      </c>
      <c r="T919" s="36" t="str">
        <f>IF(M919&lt;&gt;1,"",IF(R918&gt;=3,"前面连赢 3 笔以上","前面连赢 "&amp;R918&amp;" 笔"))</f>
        <v/>
      </c>
      <c r="U919" s="40" t="str">
        <f>IF(AND(M919=1,ISNUMBER(H919)),H919-G919,"")</f>
        <v/>
      </c>
      <c r="V919" s="41" t="e">
        <f>IF(M919=1,O919,NA())</f>
        <v>#N/A</v>
      </c>
      <c r="W919" s="41" t="e">
        <f>IF(M919=1,-Q919,NA())</f>
        <v>#N/A</v>
      </c>
    </row>
    <row r="920">
      <c r="A920" s="17" t="n"/>
      <c r="B920" s="23" t="n"/>
      <c r="C920" s="25" t="n"/>
      <c r="D920" s="25" t="n"/>
      <c r="E920" s="25" t="n"/>
      <c r="F920" s="25" t="n"/>
      <c r="G920" s="35" t="n"/>
      <c r="H920" s="35" t="n"/>
      <c r="I920" s="25" t="n"/>
      <c r="J920" s="25" t="n"/>
      <c r="K920" s="36" t="str">
        <f>IF(ISNUMBER(B920),"周"&amp;CHOOSE(WEEKDAY(B920,2),"一","二","三","四","五","六","日"),"")</f>
        <v/>
      </c>
      <c r="L920" s="37" t="str">
        <f>IF(ISNUMBER(B920),DATE(YEAR(B920),MONTH(B920),1),"")</f>
        <v/>
      </c>
      <c r="M920" s="38">
        <f>IF(AND(ISNUMBER(B920),ISNUMBER(G920)),IF(AND(OR(NOT(ISNUMBER('看板'!$C$4)),B920&gt;='看板'!$C$4),OR(NOT(ISNUMBER('看板'!$E$4)),B920&lt;='看板'!$E$4),OR('看板'!$C$5="",C920='看板'!$C$5),OR('看板'!$E$5="",D920='看板'!$E$5)),1,0),0)</f>
        <v>0</v>
      </c>
      <c r="N920" s="38" t="str">
        <f>IF(M920=1,COUNTIF(M$5:M920,1),"")</f>
        <v/>
      </c>
      <c r="O920" s="39" t="str">
        <f>IF(M920=1,SUMIF(M$5:M920,1,G$5:G920),"")</f>
        <v/>
      </c>
      <c r="P920" s="39" t="str">
        <f>IF(M920=1,MAX(0,MAX(O$5:O920)),"")</f>
        <v/>
      </c>
      <c r="Q920" s="40" t="str">
        <f>IF(M920=1,P920-O920,"")</f>
        <v/>
      </c>
      <c r="R920" s="38">
        <f>IF(M920=1,IF(G920&gt;0,R919+1,0),R919)</f>
        <v>0</v>
      </c>
      <c r="S920" s="38">
        <f>IF(M920=1,IF(G920&lt;0,S919+1,0),S919)</f>
        <v>0</v>
      </c>
      <c r="T920" s="36" t="str">
        <f>IF(M920&lt;&gt;1,"",IF(R919&gt;=3,"前面连赢 3 笔以上","前面连赢 "&amp;R919&amp;" 笔"))</f>
        <v/>
      </c>
      <c r="U920" s="40" t="str">
        <f>IF(AND(M920=1,ISNUMBER(H920)),H920-G920,"")</f>
        <v/>
      </c>
      <c r="V920" s="41" t="e">
        <f>IF(M920=1,O920,NA())</f>
        <v>#N/A</v>
      </c>
      <c r="W920" s="41" t="e">
        <f>IF(M920=1,-Q920,NA())</f>
        <v>#N/A</v>
      </c>
    </row>
    <row r="921">
      <c r="A921" s="17" t="n"/>
      <c r="B921" s="23" t="n"/>
      <c r="C921" s="25" t="n"/>
      <c r="D921" s="25" t="n"/>
      <c r="E921" s="25" t="n"/>
      <c r="F921" s="25" t="n"/>
      <c r="G921" s="35" t="n"/>
      <c r="H921" s="35" t="n"/>
      <c r="I921" s="25" t="n"/>
      <c r="J921" s="25" t="n"/>
      <c r="K921" s="36" t="str">
        <f>IF(ISNUMBER(B921),"周"&amp;CHOOSE(WEEKDAY(B921,2),"一","二","三","四","五","六","日"),"")</f>
        <v/>
      </c>
      <c r="L921" s="37" t="str">
        <f>IF(ISNUMBER(B921),DATE(YEAR(B921),MONTH(B921),1),"")</f>
        <v/>
      </c>
      <c r="M921" s="38">
        <f>IF(AND(ISNUMBER(B921),ISNUMBER(G921)),IF(AND(OR(NOT(ISNUMBER('看板'!$C$4)),B921&gt;='看板'!$C$4),OR(NOT(ISNUMBER('看板'!$E$4)),B921&lt;='看板'!$E$4),OR('看板'!$C$5="",C921='看板'!$C$5),OR('看板'!$E$5="",D921='看板'!$E$5)),1,0),0)</f>
        <v>0</v>
      </c>
      <c r="N921" s="38" t="str">
        <f>IF(M921=1,COUNTIF(M$5:M921,1),"")</f>
        <v/>
      </c>
      <c r="O921" s="39" t="str">
        <f>IF(M921=1,SUMIF(M$5:M921,1,G$5:G921),"")</f>
        <v/>
      </c>
      <c r="P921" s="39" t="str">
        <f>IF(M921=1,MAX(0,MAX(O$5:O921)),"")</f>
        <v/>
      </c>
      <c r="Q921" s="40" t="str">
        <f>IF(M921=1,P921-O921,"")</f>
        <v/>
      </c>
      <c r="R921" s="38">
        <f>IF(M921=1,IF(G921&gt;0,R920+1,0),R920)</f>
        <v>0</v>
      </c>
      <c r="S921" s="38">
        <f>IF(M921=1,IF(G921&lt;0,S920+1,0),S920)</f>
        <v>0</v>
      </c>
      <c r="T921" s="36" t="str">
        <f>IF(M921&lt;&gt;1,"",IF(R920&gt;=3,"前面连赢 3 笔以上","前面连赢 "&amp;R920&amp;" 笔"))</f>
        <v/>
      </c>
      <c r="U921" s="40" t="str">
        <f>IF(AND(M921=1,ISNUMBER(H921)),H921-G921,"")</f>
        <v/>
      </c>
      <c r="V921" s="41" t="e">
        <f>IF(M921=1,O921,NA())</f>
        <v>#N/A</v>
      </c>
      <c r="W921" s="41" t="e">
        <f>IF(M921=1,-Q921,NA())</f>
        <v>#N/A</v>
      </c>
    </row>
    <row r="922">
      <c r="A922" s="17" t="n"/>
      <c r="B922" s="23" t="n"/>
      <c r="C922" s="25" t="n"/>
      <c r="D922" s="25" t="n"/>
      <c r="E922" s="25" t="n"/>
      <c r="F922" s="25" t="n"/>
      <c r="G922" s="35" t="n"/>
      <c r="H922" s="35" t="n"/>
      <c r="I922" s="25" t="n"/>
      <c r="J922" s="25" t="n"/>
      <c r="K922" s="36" t="str">
        <f>IF(ISNUMBER(B922),"周"&amp;CHOOSE(WEEKDAY(B922,2),"一","二","三","四","五","六","日"),"")</f>
        <v/>
      </c>
      <c r="L922" s="37" t="str">
        <f>IF(ISNUMBER(B922),DATE(YEAR(B922),MONTH(B922),1),"")</f>
        <v/>
      </c>
      <c r="M922" s="38">
        <f>IF(AND(ISNUMBER(B922),ISNUMBER(G922)),IF(AND(OR(NOT(ISNUMBER('看板'!$C$4)),B922&gt;='看板'!$C$4),OR(NOT(ISNUMBER('看板'!$E$4)),B922&lt;='看板'!$E$4),OR('看板'!$C$5="",C922='看板'!$C$5),OR('看板'!$E$5="",D922='看板'!$E$5)),1,0),0)</f>
        <v>0</v>
      </c>
      <c r="N922" s="38" t="str">
        <f>IF(M922=1,COUNTIF(M$5:M922,1),"")</f>
        <v/>
      </c>
      <c r="O922" s="39" t="str">
        <f>IF(M922=1,SUMIF(M$5:M922,1,G$5:G922),"")</f>
        <v/>
      </c>
      <c r="P922" s="39" t="str">
        <f>IF(M922=1,MAX(0,MAX(O$5:O922)),"")</f>
        <v/>
      </c>
      <c r="Q922" s="40" t="str">
        <f>IF(M922=1,P922-O922,"")</f>
        <v/>
      </c>
      <c r="R922" s="38">
        <f>IF(M922=1,IF(G922&gt;0,R921+1,0),R921)</f>
        <v>0</v>
      </c>
      <c r="S922" s="38">
        <f>IF(M922=1,IF(G922&lt;0,S921+1,0),S921)</f>
        <v>0</v>
      </c>
      <c r="T922" s="36" t="str">
        <f>IF(M922&lt;&gt;1,"",IF(R921&gt;=3,"前面连赢 3 笔以上","前面连赢 "&amp;R921&amp;" 笔"))</f>
        <v/>
      </c>
      <c r="U922" s="40" t="str">
        <f>IF(AND(M922=1,ISNUMBER(H922)),H922-G922,"")</f>
        <v/>
      </c>
      <c r="V922" s="41" t="e">
        <f>IF(M922=1,O922,NA())</f>
        <v>#N/A</v>
      </c>
      <c r="W922" s="41" t="e">
        <f>IF(M922=1,-Q922,NA())</f>
        <v>#N/A</v>
      </c>
    </row>
    <row r="923">
      <c r="A923" s="17" t="n"/>
      <c r="B923" s="23" t="n"/>
      <c r="C923" s="25" t="n"/>
      <c r="D923" s="25" t="n"/>
      <c r="E923" s="25" t="n"/>
      <c r="F923" s="25" t="n"/>
      <c r="G923" s="35" t="n"/>
      <c r="H923" s="35" t="n"/>
      <c r="I923" s="25" t="n"/>
      <c r="J923" s="25" t="n"/>
      <c r="K923" s="36" t="str">
        <f>IF(ISNUMBER(B923),"周"&amp;CHOOSE(WEEKDAY(B923,2),"一","二","三","四","五","六","日"),"")</f>
        <v/>
      </c>
      <c r="L923" s="37" t="str">
        <f>IF(ISNUMBER(B923),DATE(YEAR(B923),MONTH(B923),1),"")</f>
        <v/>
      </c>
      <c r="M923" s="38">
        <f>IF(AND(ISNUMBER(B923),ISNUMBER(G923)),IF(AND(OR(NOT(ISNUMBER('看板'!$C$4)),B923&gt;='看板'!$C$4),OR(NOT(ISNUMBER('看板'!$E$4)),B923&lt;='看板'!$E$4),OR('看板'!$C$5="",C923='看板'!$C$5),OR('看板'!$E$5="",D923='看板'!$E$5)),1,0),0)</f>
        <v>0</v>
      </c>
      <c r="N923" s="38" t="str">
        <f>IF(M923=1,COUNTIF(M$5:M923,1),"")</f>
        <v/>
      </c>
      <c r="O923" s="39" t="str">
        <f>IF(M923=1,SUMIF(M$5:M923,1,G$5:G923),"")</f>
        <v/>
      </c>
      <c r="P923" s="39" t="str">
        <f>IF(M923=1,MAX(0,MAX(O$5:O923)),"")</f>
        <v/>
      </c>
      <c r="Q923" s="40" t="str">
        <f>IF(M923=1,P923-O923,"")</f>
        <v/>
      </c>
      <c r="R923" s="38">
        <f>IF(M923=1,IF(G923&gt;0,R922+1,0),R922)</f>
        <v>0</v>
      </c>
      <c r="S923" s="38">
        <f>IF(M923=1,IF(G923&lt;0,S922+1,0),S922)</f>
        <v>0</v>
      </c>
      <c r="T923" s="36" t="str">
        <f>IF(M923&lt;&gt;1,"",IF(R922&gt;=3,"前面连赢 3 笔以上","前面连赢 "&amp;R922&amp;" 笔"))</f>
        <v/>
      </c>
      <c r="U923" s="40" t="str">
        <f>IF(AND(M923=1,ISNUMBER(H923)),H923-G923,"")</f>
        <v/>
      </c>
      <c r="V923" s="41" t="e">
        <f>IF(M923=1,O923,NA())</f>
        <v>#N/A</v>
      </c>
      <c r="W923" s="41" t="e">
        <f>IF(M923=1,-Q923,NA())</f>
        <v>#N/A</v>
      </c>
    </row>
    <row r="924">
      <c r="A924" s="17" t="n"/>
      <c r="B924" s="23" t="n"/>
      <c r="C924" s="25" t="n"/>
      <c r="D924" s="25" t="n"/>
      <c r="E924" s="25" t="n"/>
      <c r="F924" s="25" t="n"/>
      <c r="G924" s="35" t="n"/>
      <c r="H924" s="35" t="n"/>
      <c r="I924" s="25" t="n"/>
      <c r="J924" s="25" t="n"/>
      <c r="K924" s="36" t="str">
        <f>IF(ISNUMBER(B924),"周"&amp;CHOOSE(WEEKDAY(B924,2),"一","二","三","四","五","六","日"),"")</f>
        <v/>
      </c>
      <c r="L924" s="37" t="str">
        <f>IF(ISNUMBER(B924),DATE(YEAR(B924),MONTH(B924),1),"")</f>
        <v/>
      </c>
      <c r="M924" s="38">
        <f>IF(AND(ISNUMBER(B924),ISNUMBER(G924)),IF(AND(OR(NOT(ISNUMBER('看板'!$C$4)),B924&gt;='看板'!$C$4),OR(NOT(ISNUMBER('看板'!$E$4)),B924&lt;='看板'!$E$4),OR('看板'!$C$5="",C924='看板'!$C$5),OR('看板'!$E$5="",D924='看板'!$E$5)),1,0),0)</f>
        <v>0</v>
      </c>
      <c r="N924" s="38" t="str">
        <f>IF(M924=1,COUNTIF(M$5:M924,1),"")</f>
        <v/>
      </c>
      <c r="O924" s="39" t="str">
        <f>IF(M924=1,SUMIF(M$5:M924,1,G$5:G924),"")</f>
        <v/>
      </c>
      <c r="P924" s="39" t="str">
        <f>IF(M924=1,MAX(0,MAX(O$5:O924)),"")</f>
        <v/>
      </c>
      <c r="Q924" s="40" t="str">
        <f>IF(M924=1,P924-O924,"")</f>
        <v/>
      </c>
      <c r="R924" s="38">
        <f>IF(M924=1,IF(G924&gt;0,R923+1,0),R923)</f>
        <v>0</v>
      </c>
      <c r="S924" s="38">
        <f>IF(M924=1,IF(G924&lt;0,S923+1,0),S923)</f>
        <v>0</v>
      </c>
      <c r="T924" s="36" t="str">
        <f>IF(M924&lt;&gt;1,"",IF(R923&gt;=3,"前面连赢 3 笔以上","前面连赢 "&amp;R923&amp;" 笔"))</f>
        <v/>
      </c>
      <c r="U924" s="40" t="str">
        <f>IF(AND(M924=1,ISNUMBER(H924)),H924-G924,"")</f>
        <v/>
      </c>
      <c r="V924" s="41" t="e">
        <f>IF(M924=1,O924,NA())</f>
        <v>#N/A</v>
      </c>
      <c r="W924" s="41" t="e">
        <f>IF(M924=1,-Q924,NA())</f>
        <v>#N/A</v>
      </c>
    </row>
    <row r="925">
      <c r="A925" s="17" t="n"/>
      <c r="B925" s="23" t="n"/>
      <c r="C925" s="25" t="n"/>
      <c r="D925" s="25" t="n"/>
      <c r="E925" s="25" t="n"/>
      <c r="F925" s="25" t="n"/>
      <c r="G925" s="35" t="n"/>
      <c r="H925" s="35" t="n"/>
      <c r="I925" s="25" t="n"/>
      <c r="J925" s="25" t="n"/>
      <c r="K925" s="36" t="str">
        <f>IF(ISNUMBER(B925),"周"&amp;CHOOSE(WEEKDAY(B925,2),"一","二","三","四","五","六","日"),"")</f>
        <v/>
      </c>
      <c r="L925" s="37" t="str">
        <f>IF(ISNUMBER(B925),DATE(YEAR(B925),MONTH(B925),1),"")</f>
        <v/>
      </c>
      <c r="M925" s="38">
        <f>IF(AND(ISNUMBER(B925),ISNUMBER(G925)),IF(AND(OR(NOT(ISNUMBER('看板'!$C$4)),B925&gt;='看板'!$C$4),OR(NOT(ISNUMBER('看板'!$E$4)),B925&lt;='看板'!$E$4),OR('看板'!$C$5="",C925='看板'!$C$5),OR('看板'!$E$5="",D925='看板'!$E$5)),1,0),0)</f>
        <v>0</v>
      </c>
      <c r="N925" s="38" t="str">
        <f>IF(M925=1,COUNTIF(M$5:M925,1),"")</f>
        <v/>
      </c>
      <c r="O925" s="39" t="str">
        <f>IF(M925=1,SUMIF(M$5:M925,1,G$5:G925),"")</f>
        <v/>
      </c>
      <c r="P925" s="39" t="str">
        <f>IF(M925=1,MAX(0,MAX(O$5:O925)),"")</f>
        <v/>
      </c>
      <c r="Q925" s="40" t="str">
        <f>IF(M925=1,P925-O925,"")</f>
        <v/>
      </c>
      <c r="R925" s="38">
        <f>IF(M925=1,IF(G925&gt;0,R924+1,0),R924)</f>
        <v>0</v>
      </c>
      <c r="S925" s="38">
        <f>IF(M925=1,IF(G925&lt;0,S924+1,0),S924)</f>
        <v>0</v>
      </c>
      <c r="T925" s="36" t="str">
        <f>IF(M925&lt;&gt;1,"",IF(R924&gt;=3,"前面连赢 3 笔以上","前面连赢 "&amp;R924&amp;" 笔"))</f>
        <v/>
      </c>
      <c r="U925" s="40" t="str">
        <f>IF(AND(M925=1,ISNUMBER(H925)),H925-G925,"")</f>
        <v/>
      </c>
      <c r="V925" s="41" t="e">
        <f>IF(M925=1,O925,NA())</f>
        <v>#N/A</v>
      </c>
      <c r="W925" s="41" t="e">
        <f>IF(M925=1,-Q925,NA())</f>
        <v>#N/A</v>
      </c>
    </row>
    <row r="926">
      <c r="A926" s="17" t="n"/>
      <c r="B926" s="23" t="n"/>
      <c r="C926" s="25" t="n"/>
      <c r="D926" s="25" t="n"/>
      <c r="E926" s="25" t="n"/>
      <c r="F926" s="25" t="n"/>
      <c r="G926" s="35" t="n"/>
      <c r="H926" s="35" t="n"/>
      <c r="I926" s="25" t="n"/>
      <c r="J926" s="25" t="n"/>
      <c r="K926" s="36" t="str">
        <f>IF(ISNUMBER(B926),"周"&amp;CHOOSE(WEEKDAY(B926,2),"一","二","三","四","五","六","日"),"")</f>
        <v/>
      </c>
      <c r="L926" s="37" t="str">
        <f>IF(ISNUMBER(B926),DATE(YEAR(B926),MONTH(B926),1),"")</f>
        <v/>
      </c>
      <c r="M926" s="38">
        <f>IF(AND(ISNUMBER(B926),ISNUMBER(G926)),IF(AND(OR(NOT(ISNUMBER('看板'!$C$4)),B926&gt;='看板'!$C$4),OR(NOT(ISNUMBER('看板'!$E$4)),B926&lt;='看板'!$E$4),OR('看板'!$C$5="",C926='看板'!$C$5),OR('看板'!$E$5="",D926='看板'!$E$5)),1,0),0)</f>
        <v>0</v>
      </c>
      <c r="N926" s="38" t="str">
        <f>IF(M926=1,COUNTIF(M$5:M926,1),"")</f>
        <v/>
      </c>
      <c r="O926" s="39" t="str">
        <f>IF(M926=1,SUMIF(M$5:M926,1,G$5:G926),"")</f>
        <v/>
      </c>
      <c r="P926" s="39" t="str">
        <f>IF(M926=1,MAX(0,MAX(O$5:O926)),"")</f>
        <v/>
      </c>
      <c r="Q926" s="40" t="str">
        <f>IF(M926=1,P926-O926,"")</f>
        <v/>
      </c>
      <c r="R926" s="38">
        <f>IF(M926=1,IF(G926&gt;0,R925+1,0),R925)</f>
        <v>0</v>
      </c>
      <c r="S926" s="38">
        <f>IF(M926=1,IF(G926&lt;0,S925+1,0),S925)</f>
        <v>0</v>
      </c>
      <c r="T926" s="36" t="str">
        <f>IF(M926&lt;&gt;1,"",IF(R925&gt;=3,"前面连赢 3 笔以上","前面连赢 "&amp;R925&amp;" 笔"))</f>
        <v/>
      </c>
      <c r="U926" s="40" t="str">
        <f>IF(AND(M926=1,ISNUMBER(H926)),H926-G926,"")</f>
        <v/>
      </c>
      <c r="V926" s="41" t="e">
        <f>IF(M926=1,O926,NA())</f>
        <v>#N/A</v>
      </c>
      <c r="W926" s="41" t="e">
        <f>IF(M926=1,-Q926,NA())</f>
        <v>#N/A</v>
      </c>
    </row>
    <row r="927">
      <c r="A927" s="17" t="n"/>
      <c r="B927" s="23" t="n"/>
      <c r="C927" s="25" t="n"/>
      <c r="D927" s="25" t="n"/>
      <c r="E927" s="25" t="n"/>
      <c r="F927" s="25" t="n"/>
      <c r="G927" s="35" t="n"/>
      <c r="H927" s="35" t="n"/>
      <c r="I927" s="25" t="n"/>
      <c r="J927" s="25" t="n"/>
      <c r="K927" s="36" t="str">
        <f>IF(ISNUMBER(B927),"周"&amp;CHOOSE(WEEKDAY(B927,2),"一","二","三","四","五","六","日"),"")</f>
        <v/>
      </c>
      <c r="L927" s="37" t="str">
        <f>IF(ISNUMBER(B927),DATE(YEAR(B927),MONTH(B927),1),"")</f>
        <v/>
      </c>
      <c r="M927" s="38">
        <f>IF(AND(ISNUMBER(B927),ISNUMBER(G927)),IF(AND(OR(NOT(ISNUMBER('看板'!$C$4)),B927&gt;='看板'!$C$4),OR(NOT(ISNUMBER('看板'!$E$4)),B927&lt;='看板'!$E$4),OR('看板'!$C$5="",C927='看板'!$C$5),OR('看板'!$E$5="",D927='看板'!$E$5)),1,0),0)</f>
        <v>0</v>
      </c>
      <c r="N927" s="38" t="str">
        <f>IF(M927=1,COUNTIF(M$5:M927,1),"")</f>
        <v/>
      </c>
      <c r="O927" s="39" t="str">
        <f>IF(M927=1,SUMIF(M$5:M927,1,G$5:G927),"")</f>
        <v/>
      </c>
      <c r="P927" s="39" t="str">
        <f>IF(M927=1,MAX(0,MAX(O$5:O927)),"")</f>
        <v/>
      </c>
      <c r="Q927" s="40" t="str">
        <f>IF(M927=1,P927-O927,"")</f>
        <v/>
      </c>
      <c r="R927" s="38">
        <f>IF(M927=1,IF(G927&gt;0,R926+1,0),R926)</f>
        <v>0</v>
      </c>
      <c r="S927" s="38">
        <f>IF(M927=1,IF(G927&lt;0,S926+1,0),S926)</f>
        <v>0</v>
      </c>
      <c r="T927" s="36" t="str">
        <f>IF(M927&lt;&gt;1,"",IF(R926&gt;=3,"前面连赢 3 笔以上","前面连赢 "&amp;R926&amp;" 笔"))</f>
        <v/>
      </c>
      <c r="U927" s="40" t="str">
        <f>IF(AND(M927=1,ISNUMBER(H927)),H927-G927,"")</f>
        <v/>
      </c>
      <c r="V927" s="41" t="e">
        <f>IF(M927=1,O927,NA())</f>
        <v>#N/A</v>
      </c>
      <c r="W927" s="41" t="e">
        <f>IF(M927=1,-Q927,NA())</f>
        <v>#N/A</v>
      </c>
    </row>
    <row r="928">
      <c r="A928" s="17" t="n"/>
      <c r="B928" s="23" t="n"/>
      <c r="C928" s="25" t="n"/>
      <c r="D928" s="25" t="n"/>
      <c r="E928" s="25" t="n"/>
      <c r="F928" s="25" t="n"/>
      <c r="G928" s="35" t="n"/>
      <c r="H928" s="35" t="n"/>
      <c r="I928" s="25" t="n"/>
      <c r="J928" s="25" t="n"/>
      <c r="K928" s="36" t="str">
        <f>IF(ISNUMBER(B928),"周"&amp;CHOOSE(WEEKDAY(B928,2),"一","二","三","四","五","六","日"),"")</f>
        <v/>
      </c>
      <c r="L928" s="37" t="str">
        <f>IF(ISNUMBER(B928),DATE(YEAR(B928),MONTH(B928),1),"")</f>
        <v/>
      </c>
      <c r="M928" s="38">
        <f>IF(AND(ISNUMBER(B928),ISNUMBER(G928)),IF(AND(OR(NOT(ISNUMBER('看板'!$C$4)),B928&gt;='看板'!$C$4),OR(NOT(ISNUMBER('看板'!$E$4)),B928&lt;='看板'!$E$4),OR('看板'!$C$5="",C928='看板'!$C$5),OR('看板'!$E$5="",D928='看板'!$E$5)),1,0),0)</f>
        <v>0</v>
      </c>
      <c r="N928" s="38" t="str">
        <f>IF(M928=1,COUNTIF(M$5:M928,1),"")</f>
        <v/>
      </c>
      <c r="O928" s="39" t="str">
        <f>IF(M928=1,SUMIF(M$5:M928,1,G$5:G928),"")</f>
        <v/>
      </c>
      <c r="P928" s="39" t="str">
        <f>IF(M928=1,MAX(0,MAX(O$5:O928)),"")</f>
        <v/>
      </c>
      <c r="Q928" s="40" t="str">
        <f>IF(M928=1,P928-O928,"")</f>
        <v/>
      </c>
      <c r="R928" s="38">
        <f>IF(M928=1,IF(G928&gt;0,R927+1,0),R927)</f>
        <v>0</v>
      </c>
      <c r="S928" s="38">
        <f>IF(M928=1,IF(G928&lt;0,S927+1,0),S927)</f>
        <v>0</v>
      </c>
      <c r="T928" s="36" t="str">
        <f>IF(M928&lt;&gt;1,"",IF(R927&gt;=3,"前面连赢 3 笔以上","前面连赢 "&amp;R927&amp;" 笔"))</f>
        <v/>
      </c>
      <c r="U928" s="40" t="str">
        <f>IF(AND(M928=1,ISNUMBER(H928)),H928-G928,"")</f>
        <v/>
      </c>
      <c r="V928" s="41" t="e">
        <f>IF(M928=1,O928,NA())</f>
        <v>#N/A</v>
      </c>
      <c r="W928" s="41" t="e">
        <f>IF(M928=1,-Q928,NA())</f>
        <v>#N/A</v>
      </c>
    </row>
    <row r="929">
      <c r="A929" s="17" t="n"/>
      <c r="B929" s="23" t="n"/>
      <c r="C929" s="25" t="n"/>
      <c r="D929" s="25" t="n"/>
      <c r="E929" s="25" t="n"/>
      <c r="F929" s="25" t="n"/>
      <c r="G929" s="35" t="n"/>
      <c r="H929" s="35" t="n"/>
      <c r="I929" s="25" t="n"/>
      <c r="J929" s="25" t="n"/>
      <c r="K929" s="36" t="str">
        <f>IF(ISNUMBER(B929),"周"&amp;CHOOSE(WEEKDAY(B929,2),"一","二","三","四","五","六","日"),"")</f>
        <v/>
      </c>
      <c r="L929" s="37" t="str">
        <f>IF(ISNUMBER(B929),DATE(YEAR(B929),MONTH(B929),1),"")</f>
        <v/>
      </c>
      <c r="M929" s="38">
        <f>IF(AND(ISNUMBER(B929),ISNUMBER(G929)),IF(AND(OR(NOT(ISNUMBER('看板'!$C$4)),B929&gt;='看板'!$C$4),OR(NOT(ISNUMBER('看板'!$E$4)),B929&lt;='看板'!$E$4),OR('看板'!$C$5="",C929='看板'!$C$5),OR('看板'!$E$5="",D929='看板'!$E$5)),1,0),0)</f>
        <v>0</v>
      </c>
      <c r="N929" s="38" t="str">
        <f>IF(M929=1,COUNTIF(M$5:M929,1),"")</f>
        <v/>
      </c>
      <c r="O929" s="39" t="str">
        <f>IF(M929=1,SUMIF(M$5:M929,1,G$5:G929),"")</f>
        <v/>
      </c>
      <c r="P929" s="39" t="str">
        <f>IF(M929=1,MAX(0,MAX(O$5:O929)),"")</f>
        <v/>
      </c>
      <c r="Q929" s="40" t="str">
        <f>IF(M929=1,P929-O929,"")</f>
        <v/>
      </c>
      <c r="R929" s="38">
        <f>IF(M929=1,IF(G929&gt;0,R928+1,0),R928)</f>
        <v>0</v>
      </c>
      <c r="S929" s="38">
        <f>IF(M929=1,IF(G929&lt;0,S928+1,0),S928)</f>
        <v>0</v>
      </c>
      <c r="T929" s="36" t="str">
        <f>IF(M929&lt;&gt;1,"",IF(R928&gt;=3,"前面连赢 3 笔以上","前面连赢 "&amp;R928&amp;" 笔"))</f>
        <v/>
      </c>
      <c r="U929" s="40" t="str">
        <f>IF(AND(M929=1,ISNUMBER(H929)),H929-G929,"")</f>
        <v/>
      </c>
      <c r="V929" s="41" t="e">
        <f>IF(M929=1,O929,NA())</f>
        <v>#N/A</v>
      </c>
      <c r="W929" s="41" t="e">
        <f>IF(M929=1,-Q929,NA())</f>
        <v>#N/A</v>
      </c>
    </row>
    <row r="930">
      <c r="A930" s="17" t="n"/>
      <c r="B930" s="23" t="n"/>
      <c r="C930" s="25" t="n"/>
      <c r="D930" s="25" t="n"/>
      <c r="E930" s="25" t="n"/>
      <c r="F930" s="25" t="n"/>
      <c r="G930" s="35" t="n"/>
      <c r="H930" s="35" t="n"/>
      <c r="I930" s="25" t="n"/>
      <c r="J930" s="25" t="n"/>
      <c r="K930" s="36" t="str">
        <f>IF(ISNUMBER(B930),"周"&amp;CHOOSE(WEEKDAY(B930,2),"一","二","三","四","五","六","日"),"")</f>
        <v/>
      </c>
      <c r="L930" s="37" t="str">
        <f>IF(ISNUMBER(B930),DATE(YEAR(B930),MONTH(B930),1),"")</f>
        <v/>
      </c>
      <c r="M930" s="38">
        <f>IF(AND(ISNUMBER(B930),ISNUMBER(G930)),IF(AND(OR(NOT(ISNUMBER('看板'!$C$4)),B930&gt;='看板'!$C$4),OR(NOT(ISNUMBER('看板'!$E$4)),B930&lt;='看板'!$E$4),OR('看板'!$C$5="",C930='看板'!$C$5),OR('看板'!$E$5="",D930='看板'!$E$5)),1,0),0)</f>
        <v>0</v>
      </c>
      <c r="N930" s="38" t="str">
        <f>IF(M930=1,COUNTIF(M$5:M930,1),"")</f>
        <v/>
      </c>
      <c r="O930" s="39" t="str">
        <f>IF(M930=1,SUMIF(M$5:M930,1,G$5:G930),"")</f>
        <v/>
      </c>
      <c r="P930" s="39" t="str">
        <f>IF(M930=1,MAX(0,MAX(O$5:O930)),"")</f>
        <v/>
      </c>
      <c r="Q930" s="40" t="str">
        <f>IF(M930=1,P930-O930,"")</f>
        <v/>
      </c>
      <c r="R930" s="38">
        <f>IF(M930=1,IF(G930&gt;0,R929+1,0),R929)</f>
        <v>0</v>
      </c>
      <c r="S930" s="38">
        <f>IF(M930=1,IF(G930&lt;0,S929+1,0),S929)</f>
        <v>0</v>
      </c>
      <c r="T930" s="36" t="str">
        <f>IF(M930&lt;&gt;1,"",IF(R929&gt;=3,"前面连赢 3 笔以上","前面连赢 "&amp;R929&amp;" 笔"))</f>
        <v/>
      </c>
      <c r="U930" s="40" t="str">
        <f>IF(AND(M930=1,ISNUMBER(H930)),H930-G930,"")</f>
        <v/>
      </c>
      <c r="V930" s="41" t="e">
        <f>IF(M930=1,O930,NA())</f>
        <v>#N/A</v>
      </c>
      <c r="W930" s="41" t="e">
        <f>IF(M930=1,-Q930,NA())</f>
        <v>#N/A</v>
      </c>
    </row>
    <row r="931">
      <c r="A931" s="17" t="n"/>
      <c r="B931" s="23" t="n"/>
      <c r="C931" s="25" t="n"/>
      <c r="D931" s="25" t="n"/>
      <c r="E931" s="25" t="n"/>
      <c r="F931" s="25" t="n"/>
      <c r="G931" s="35" t="n"/>
      <c r="H931" s="35" t="n"/>
      <c r="I931" s="25" t="n"/>
      <c r="J931" s="25" t="n"/>
      <c r="K931" s="36" t="str">
        <f>IF(ISNUMBER(B931),"周"&amp;CHOOSE(WEEKDAY(B931,2),"一","二","三","四","五","六","日"),"")</f>
        <v/>
      </c>
      <c r="L931" s="37" t="str">
        <f>IF(ISNUMBER(B931),DATE(YEAR(B931),MONTH(B931),1),"")</f>
        <v/>
      </c>
      <c r="M931" s="38">
        <f>IF(AND(ISNUMBER(B931),ISNUMBER(G931)),IF(AND(OR(NOT(ISNUMBER('看板'!$C$4)),B931&gt;='看板'!$C$4),OR(NOT(ISNUMBER('看板'!$E$4)),B931&lt;='看板'!$E$4),OR('看板'!$C$5="",C931='看板'!$C$5),OR('看板'!$E$5="",D931='看板'!$E$5)),1,0),0)</f>
        <v>0</v>
      </c>
      <c r="N931" s="38" t="str">
        <f>IF(M931=1,COUNTIF(M$5:M931,1),"")</f>
        <v/>
      </c>
      <c r="O931" s="39" t="str">
        <f>IF(M931=1,SUMIF(M$5:M931,1,G$5:G931),"")</f>
        <v/>
      </c>
      <c r="P931" s="39" t="str">
        <f>IF(M931=1,MAX(0,MAX(O$5:O931)),"")</f>
        <v/>
      </c>
      <c r="Q931" s="40" t="str">
        <f>IF(M931=1,P931-O931,"")</f>
        <v/>
      </c>
      <c r="R931" s="38">
        <f>IF(M931=1,IF(G931&gt;0,R930+1,0),R930)</f>
        <v>0</v>
      </c>
      <c r="S931" s="38">
        <f>IF(M931=1,IF(G931&lt;0,S930+1,0),S930)</f>
        <v>0</v>
      </c>
      <c r="T931" s="36" t="str">
        <f>IF(M931&lt;&gt;1,"",IF(R930&gt;=3,"前面连赢 3 笔以上","前面连赢 "&amp;R930&amp;" 笔"))</f>
        <v/>
      </c>
      <c r="U931" s="40" t="str">
        <f>IF(AND(M931=1,ISNUMBER(H931)),H931-G931,"")</f>
        <v/>
      </c>
      <c r="V931" s="41" t="e">
        <f>IF(M931=1,O931,NA())</f>
        <v>#N/A</v>
      </c>
      <c r="W931" s="41" t="e">
        <f>IF(M931=1,-Q931,NA())</f>
        <v>#N/A</v>
      </c>
    </row>
    <row r="932">
      <c r="A932" s="17" t="n"/>
      <c r="B932" s="23" t="n"/>
      <c r="C932" s="25" t="n"/>
      <c r="D932" s="25" t="n"/>
      <c r="E932" s="25" t="n"/>
      <c r="F932" s="25" t="n"/>
      <c r="G932" s="35" t="n"/>
      <c r="H932" s="35" t="n"/>
      <c r="I932" s="25" t="n"/>
      <c r="J932" s="25" t="n"/>
      <c r="K932" s="36" t="str">
        <f>IF(ISNUMBER(B932),"周"&amp;CHOOSE(WEEKDAY(B932,2),"一","二","三","四","五","六","日"),"")</f>
        <v/>
      </c>
      <c r="L932" s="37" t="str">
        <f>IF(ISNUMBER(B932),DATE(YEAR(B932),MONTH(B932),1),"")</f>
        <v/>
      </c>
      <c r="M932" s="38">
        <f>IF(AND(ISNUMBER(B932),ISNUMBER(G932)),IF(AND(OR(NOT(ISNUMBER('看板'!$C$4)),B932&gt;='看板'!$C$4),OR(NOT(ISNUMBER('看板'!$E$4)),B932&lt;='看板'!$E$4),OR('看板'!$C$5="",C932='看板'!$C$5),OR('看板'!$E$5="",D932='看板'!$E$5)),1,0),0)</f>
        <v>0</v>
      </c>
      <c r="N932" s="38" t="str">
        <f>IF(M932=1,COUNTIF(M$5:M932,1),"")</f>
        <v/>
      </c>
      <c r="O932" s="39" t="str">
        <f>IF(M932=1,SUMIF(M$5:M932,1,G$5:G932),"")</f>
        <v/>
      </c>
      <c r="P932" s="39" t="str">
        <f>IF(M932=1,MAX(0,MAX(O$5:O932)),"")</f>
        <v/>
      </c>
      <c r="Q932" s="40" t="str">
        <f>IF(M932=1,P932-O932,"")</f>
        <v/>
      </c>
      <c r="R932" s="38">
        <f>IF(M932=1,IF(G932&gt;0,R931+1,0),R931)</f>
        <v>0</v>
      </c>
      <c r="S932" s="38">
        <f>IF(M932=1,IF(G932&lt;0,S931+1,0),S931)</f>
        <v>0</v>
      </c>
      <c r="T932" s="36" t="str">
        <f>IF(M932&lt;&gt;1,"",IF(R931&gt;=3,"前面连赢 3 笔以上","前面连赢 "&amp;R931&amp;" 笔"))</f>
        <v/>
      </c>
      <c r="U932" s="40" t="str">
        <f>IF(AND(M932=1,ISNUMBER(H932)),H932-G932,"")</f>
        <v/>
      </c>
      <c r="V932" s="41" t="e">
        <f>IF(M932=1,O932,NA())</f>
        <v>#N/A</v>
      </c>
      <c r="W932" s="41" t="e">
        <f>IF(M932=1,-Q932,NA())</f>
        <v>#N/A</v>
      </c>
    </row>
    <row r="933">
      <c r="A933" s="17" t="n"/>
      <c r="B933" s="23" t="n"/>
      <c r="C933" s="25" t="n"/>
      <c r="D933" s="25" t="n"/>
      <c r="E933" s="25" t="n"/>
      <c r="F933" s="25" t="n"/>
      <c r="G933" s="35" t="n"/>
      <c r="H933" s="35" t="n"/>
      <c r="I933" s="25" t="n"/>
      <c r="J933" s="25" t="n"/>
      <c r="K933" s="36" t="str">
        <f>IF(ISNUMBER(B933),"周"&amp;CHOOSE(WEEKDAY(B933,2),"一","二","三","四","五","六","日"),"")</f>
        <v/>
      </c>
      <c r="L933" s="37" t="str">
        <f>IF(ISNUMBER(B933),DATE(YEAR(B933),MONTH(B933),1),"")</f>
        <v/>
      </c>
      <c r="M933" s="38">
        <f>IF(AND(ISNUMBER(B933),ISNUMBER(G933)),IF(AND(OR(NOT(ISNUMBER('看板'!$C$4)),B933&gt;='看板'!$C$4),OR(NOT(ISNUMBER('看板'!$E$4)),B933&lt;='看板'!$E$4),OR('看板'!$C$5="",C933='看板'!$C$5),OR('看板'!$E$5="",D933='看板'!$E$5)),1,0),0)</f>
        <v>0</v>
      </c>
      <c r="N933" s="38" t="str">
        <f>IF(M933=1,COUNTIF(M$5:M933,1),"")</f>
        <v/>
      </c>
      <c r="O933" s="39" t="str">
        <f>IF(M933=1,SUMIF(M$5:M933,1,G$5:G933),"")</f>
        <v/>
      </c>
      <c r="P933" s="39" t="str">
        <f>IF(M933=1,MAX(0,MAX(O$5:O933)),"")</f>
        <v/>
      </c>
      <c r="Q933" s="40" t="str">
        <f>IF(M933=1,P933-O933,"")</f>
        <v/>
      </c>
      <c r="R933" s="38">
        <f>IF(M933=1,IF(G933&gt;0,R932+1,0),R932)</f>
        <v>0</v>
      </c>
      <c r="S933" s="38">
        <f>IF(M933=1,IF(G933&lt;0,S932+1,0),S932)</f>
        <v>0</v>
      </c>
      <c r="T933" s="36" t="str">
        <f>IF(M933&lt;&gt;1,"",IF(R932&gt;=3,"前面连赢 3 笔以上","前面连赢 "&amp;R932&amp;" 笔"))</f>
        <v/>
      </c>
      <c r="U933" s="40" t="str">
        <f>IF(AND(M933=1,ISNUMBER(H933)),H933-G933,"")</f>
        <v/>
      </c>
      <c r="V933" s="41" t="e">
        <f>IF(M933=1,O933,NA())</f>
        <v>#N/A</v>
      </c>
      <c r="W933" s="41" t="e">
        <f>IF(M933=1,-Q933,NA())</f>
        <v>#N/A</v>
      </c>
    </row>
    <row r="934">
      <c r="A934" s="17" t="n"/>
      <c r="B934" s="23" t="n"/>
      <c r="C934" s="25" t="n"/>
      <c r="D934" s="25" t="n"/>
      <c r="E934" s="25" t="n"/>
      <c r="F934" s="25" t="n"/>
      <c r="G934" s="35" t="n"/>
      <c r="H934" s="35" t="n"/>
      <c r="I934" s="25" t="n"/>
      <c r="J934" s="25" t="n"/>
      <c r="K934" s="36" t="str">
        <f>IF(ISNUMBER(B934),"周"&amp;CHOOSE(WEEKDAY(B934,2),"一","二","三","四","五","六","日"),"")</f>
        <v/>
      </c>
      <c r="L934" s="37" t="str">
        <f>IF(ISNUMBER(B934),DATE(YEAR(B934),MONTH(B934),1),"")</f>
        <v/>
      </c>
      <c r="M934" s="38">
        <f>IF(AND(ISNUMBER(B934),ISNUMBER(G934)),IF(AND(OR(NOT(ISNUMBER('看板'!$C$4)),B934&gt;='看板'!$C$4),OR(NOT(ISNUMBER('看板'!$E$4)),B934&lt;='看板'!$E$4),OR('看板'!$C$5="",C934='看板'!$C$5),OR('看板'!$E$5="",D934='看板'!$E$5)),1,0),0)</f>
        <v>0</v>
      </c>
      <c r="N934" s="38" t="str">
        <f>IF(M934=1,COUNTIF(M$5:M934,1),"")</f>
        <v/>
      </c>
      <c r="O934" s="39" t="str">
        <f>IF(M934=1,SUMIF(M$5:M934,1,G$5:G934),"")</f>
        <v/>
      </c>
      <c r="P934" s="39" t="str">
        <f>IF(M934=1,MAX(0,MAX(O$5:O934)),"")</f>
        <v/>
      </c>
      <c r="Q934" s="40" t="str">
        <f>IF(M934=1,P934-O934,"")</f>
        <v/>
      </c>
      <c r="R934" s="38">
        <f>IF(M934=1,IF(G934&gt;0,R933+1,0),R933)</f>
        <v>0</v>
      </c>
      <c r="S934" s="38">
        <f>IF(M934=1,IF(G934&lt;0,S933+1,0),S933)</f>
        <v>0</v>
      </c>
      <c r="T934" s="36" t="str">
        <f>IF(M934&lt;&gt;1,"",IF(R933&gt;=3,"前面连赢 3 笔以上","前面连赢 "&amp;R933&amp;" 笔"))</f>
        <v/>
      </c>
      <c r="U934" s="40" t="str">
        <f>IF(AND(M934=1,ISNUMBER(H934)),H934-G934,"")</f>
        <v/>
      </c>
      <c r="V934" s="41" t="e">
        <f>IF(M934=1,O934,NA())</f>
        <v>#N/A</v>
      </c>
      <c r="W934" s="41" t="e">
        <f>IF(M934=1,-Q934,NA())</f>
        <v>#N/A</v>
      </c>
    </row>
    <row r="935">
      <c r="A935" s="17" t="n"/>
      <c r="B935" s="23" t="n"/>
      <c r="C935" s="25" t="n"/>
      <c r="D935" s="25" t="n"/>
      <c r="E935" s="25" t="n"/>
      <c r="F935" s="25" t="n"/>
      <c r="G935" s="35" t="n"/>
      <c r="H935" s="35" t="n"/>
      <c r="I935" s="25" t="n"/>
      <c r="J935" s="25" t="n"/>
      <c r="K935" s="36" t="str">
        <f>IF(ISNUMBER(B935),"周"&amp;CHOOSE(WEEKDAY(B935,2),"一","二","三","四","五","六","日"),"")</f>
        <v/>
      </c>
      <c r="L935" s="37" t="str">
        <f>IF(ISNUMBER(B935),DATE(YEAR(B935),MONTH(B935),1),"")</f>
        <v/>
      </c>
      <c r="M935" s="38">
        <f>IF(AND(ISNUMBER(B935),ISNUMBER(G935)),IF(AND(OR(NOT(ISNUMBER('看板'!$C$4)),B935&gt;='看板'!$C$4),OR(NOT(ISNUMBER('看板'!$E$4)),B935&lt;='看板'!$E$4),OR('看板'!$C$5="",C935='看板'!$C$5),OR('看板'!$E$5="",D935='看板'!$E$5)),1,0),0)</f>
        <v>0</v>
      </c>
      <c r="N935" s="38" t="str">
        <f>IF(M935=1,COUNTIF(M$5:M935,1),"")</f>
        <v/>
      </c>
      <c r="O935" s="39" t="str">
        <f>IF(M935=1,SUMIF(M$5:M935,1,G$5:G935),"")</f>
        <v/>
      </c>
      <c r="P935" s="39" t="str">
        <f>IF(M935=1,MAX(0,MAX(O$5:O935)),"")</f>
        <v/>
      </c>
      <c r="Q935" s="40" t="str">
        <f>IF(M935=1,P935-O935,"")</f>
        <v/>
      </c>
      <c r="R935" s="38">
        <f>IF(M935=1,IF(G935&gt;0,R934+1,0),R934)</f>
        <v>0</v>
      </c>
      <c r="S935" s="38">
        <f>IF(M935=1,IF(G935&lt;0,S934+1,0),S934)</f>
        <v>0</v>
      </c>
      <c r="T935" s="36" t="str">
        <f>IF(M935&lt;&gt;1,"",IF(R934&gt;=3,"前面连赢 3 笔以上","前面连赢 "&amp;R934&amp;" 笔"))</f>
        <v/>
      </c>
      <c r="U935" s="40" t="str">
        <f>IF(AND(M935=1,ISNUMBER(H935)),H935-G935,"")</f>
        <v/>
      </c>
      <c r="V935" s="41" t="e">
        <f>IF(M935=1,O935,NA())</f>
        <v>#N/A</v>
      </c>
      <c r="W935" s="41" t="e">
        <f>IF(M935=1,-Q935,NA())</f>
        <v>#N/A</v>
      </c>
    </row>
    <row r="936">
      <c r="A936" s="17" t="n"/>
      <c r="B936" s="23" t="n"/>
      <c r="C936" s="25" t="n"/>
      <c r="D936" s="25" t="n"/>
      <c r="E936" s="25" t="n"/>
      <c r="F936" s="25" t="n"/>
      <c r="G936" s="35" t="n"/>
      <c r="H936" s="35" t="n"/>
      <c r="I936" s="25" t="n"/>
      <c r="J936" s="25" t="n"/>
      <c r="K936" s="36" t="str">
        <f>IF(ISNUMBER(B936),"周"&amp;CHOOSE(WEEKDAY(B936,2),"一","二","三","四","五","六","日"),"")</f>
        <v/>
      </c>
      <c r="L936" s="37" t="str">
        <f>IF(ISNUMBER(B936),DATE(YEAR(B936),MONTH(B936),1),"")</f>
        <v/>
      </c>
      <c r="M936" s="38">
        <f>IF(AND(ISNUMBER(B936),ISNUMBER(G936)),IF(AND(OR(NOT(ISNUMBER('看板'!$C$4)),B936&gt;='看板'!$C$4),OR(NOT(ISNUMBER('看板'!$E$4)),B936&lt;='看板'!$E$4),OR('看板'!$C$5="",C936='看板'!$C$5),OR('看板'!$E$5="",D936='看板'!$E$5)),1,0),0)</f>
        <v>0</v>
      </c>
      <c r="N936" s="38" t="str">
        <f>IF(M936=1,COUNTIF(M$5:M936,1),"")</f>
        <v/>
      </c>
      <c r="O936" s="39" t="str">
        <f>IF(M936=1,SUMIF(M$5:M936,1,G$5:G936),"")</f>
        <v/>
      </c>
      <c r="P936" s="39" t="str">
        <f>IF(M936=1,MAX(0,MAX(O$5:O936)),"")</f>
        <v/>
      </c>
      <c r="Q936" s="40" t="str">
        <f>IF(M936=1,P936-O936,"")</f>
        <v/>
      </c>
      <c r="R936" s="38">
        <f>IF(M936=1,IF(G936&gt;0,R935+1,0),R935)</f>
        <v>0</v>
      </c>
      <c r="S936" s="38">
        <f>IF(M936=1,IF(G936&lt;0,S935+1,0),S935)</f>
        <v>0</v>
      </c>
      <c r="T936" s="36" t="str">
        <f>IF(M936&lt;&gt;1,"",IF(R935&gt;=3,"前面连赢 3 笔以上","前面连赢 "&amp;R935&amp;" 笔"))</f>
        <v/>
      </c>
      <c r="U936" s="40" t="str">
        <f>IF(AND(M936=1,ISNUMBER(H936)),H936-G936,"")</f>
        <v/>
      </c>
      <c r="V936" s="41" t="e">
        <f>IF(M936=1,O936,NA())</f>
        <v>#N/A</v>
      </c>
      <c r="W936" s="41" t="e">
        <f>IF(M936=1,-Q936,NA())</f>
        <v>#N/A</v>
      </c>
    </row>
    <row r="937">
      <c r="A937" s="17" t="n"/>
      <c r="B937" s="23" t="n"/>
      <c r="C937" s="25" t="n"/>
      <c r="D937" s="25" t="n"/>
      <c r="E937" s="25" t="n"/>
      <c r="F937" s="25" t="n"/>
      <c r="G937" s="35" t="n"/>
      <c r="H937" s="35" t="n"/>
      <c r="I937" s="25" t="n"/>
      <c r="J937" s="25" t="n"/>
      <c r="K937" s="36" t="str">
        <f>IF(ISNUMBER(B937),"周"&amp;CHOOSE(WEEKDAY(B937,2),"一","二","三","四","五","六","日"),"")</f>
        <v/>
      </c>
      <c r="L937" s="37" t="str">
        <f>IF(ISNUMBER(B937),DATE(YEAR(B937),MONTH(B937),1),"")</f>
        <v/>
      </c>
      <c r="M937" s="38">
        <f>IF(AND(ISNUMBER(B937),ISNUMBER(G937)),IF(AND(OR(NOT(ISNUMBER('看板'!$C$4)),B937&gt;='看板'!$C$4),OR(NOT(ISNUMBER('看板'!$E$4)),B937&lt;='看板'!$E$4),OR('看板'!$C$5="",C937='看板'!$C$5),OR('看板'!$E$5="",D937='看板'!$E$5)),1,0),0)</f>
        <v>0</v>
      </c>
      <c r="N937" s="38" t="str">
        <f>IF(M937=1,COUNTIF(M$5:M937,1),"")</f>
        <v/>
      </c>
      <c r="O937" s="39" t="str">
        <f>IF(M937=1,SUMIF(M$5:M937,1,G$5:G937),"")</f>
        <v/>
      </c>
      <c r="P937" s="39" t="str">
        <f>IF(M937=1,MAX(0,MAX(O$5:O937)),"")</f>
        <v/>
      </c>
      <c r="Q937" s="40" t="str">
        <f>IF(M937=1,P937-O937,"")</f>
        <v/>
      </c>
      <c r="R937" s="38">
        <f>IF(M937=1,IF(G937&gt;0,R936+1,0),R936)</f>
        <v>0</v>
      </c>
      <c r="S937" s="38">
        <f>IF(M937=1,IF(G937&lt;0,S936+1,0),S936)</f>
        <v>0</v>
      </c>
      <c r="T937" s="36" t="str">
        <f>IF(M937&lt;&gt;1,"",IF(R936&gt;=3,"前面连赢 3 笔以上","前面连赢 "&amp;R936&amp;" 笔"))</f>
        <v/>
      </c>
      <c r="U937" s="40" t="str">
        <f>IF(AND(M937=1,ISNUMBER(H937)),H937-G937,"")</f>
        <v/>
      </c>
      <c r="V937" s="41" t="e">
        <f>IF(M937=1,O937,NA())</f>
        <v>#N/A</v>
      </c>
      <c r="W937" s="41" t="e">
        <f>IF(M937=1,-Q937,NA())</f>
        <v>#N/A</v>
      </c>
    </row>
    <row r="938">
      <c r="A938" s="17" t="n"/>
      <c r="B938" s="23" t="n"/>
      <c r="C938" s="25" t="n"/>
      <c r="D938" s="25" t="n"/>
      <c r="E938" s="25" t="n"/>
      <c r="F938" s="25" t="n"/>
      <c r="G938" s="35" t="n"/>
      <c r="H938" s="35" t="n"/>
      <c r="I938" s="25" t="n"/>
      <c r="J938" s="25" t="n"/>
      <c r="K938" s="36" t="str">
        <f>IF(ISNUMBER(B938),"周"&amp;CHOOSE(WEEKDAY(B938,2),"一","二","三","四","五","六","日"),"")</f>
        <v/>
      </c>
      <c r="L938" s="37" t="str">
        <f>IF(ISNUMBER(B938),DATE(YEAR(B938),MONTH(B938),1),"")</f>
        <v/>
      </c>
      <c r="M938" s="38">
        <f>IF(AND(ISNUMBER(B938),ISNUMBER(G938)),IF(AND(OR(NOT(ISNUMBER('看板'!$C$4)),B938&gt;='看板'!$C$4),OR(NOT(ISNUMBER('看板'!$E$4)),B938&lt;='看板'!$E$4),OR('看板'!$C$5="",C938='看板'!$C$5),OR('看板'!$E$5="",D938='看板'!$E$5)),1,0),0)</f>
        <v>0</v>
      </c>
      <c r="N938" s="38" t="str">
        <f>IF(M938=1,COUNTIF(M$5:M938,1),"")</f>
        <v/>
      </c>
      <c r="O938" s="39" t="str">
        <f>IF(M938=1,SUMIF(M$5:M938,1,G$5:G938),"")</f>
        <v/>
      </c>
      <c r="P938" s="39" t="str">
        <f>IF(M938=1,MAX(0,MAX(O$5:O938)),"")</f>
        <v/>
      </c>
      <c r="Q938" s="40" t="str">
        <f>IF(M938=1,P938-O938,"")</f>
        <v/>
      </c>
      <c r="R938" s="38">
        <f>IF(M938=1,IF(G938&gt;0,R937+1,0),R937)</f>
        <v>0</v>
      </c>
      <c r="S938" s="38">
        <f>IF(M938=1,IF(G938&lt;0,S937+1,0),S937)</f>
        <v>0</v>
      </c>
      <c r="T938" s="36" t="str">
        <f>IF(M938&lt;&gt;1,"",IF(R937&gt;=3,"前面连赢 3 笔以上","前面连赢 "&amp;R937&amp;" 笔"))</f>
        <v/>
      </c>
      <c r="U938" s="40" t="str">
        <f>IF(AND(M938=1,ISNUMBER(H938)),H938-G938,"")</f>
        <v/>
      </c>
      <c r="V938" s="41" t="e">
        <f>IF(M938=1,O938,NA())</f>
        <v>#N/A</v>
      </c>
      <c r="W938" s="41" t="e">
        <f>IF(M938=1,-Q938,NA())</f>
        <v>#N/A</v>
      </c>
    </row>
    <row r="939">
      <c r="A939" s="17" t="n"/>
      <c r="B939" s="23" t="n"/>
      <c r="C939" s="25" t="n"/>
      <c r="D939" s="25" t="n"/>
      <c r="E939" s="25" t="n"/>
      <c r="F939" s="25" t="n"/>
      <c r="G939" s="35" t="n"/>
      <c r="H939" s="35" t="n"/>
      <c r="I939" s="25" t="n"/>
      <c r="J939" s="25" t="n"/>
      <c r="K939" s="36" t="str">
        <f>IF(ISNUMBER(B939),"周"&amp;CHOOSE(WEEKDAY(B939,2),"一","二","三","四","五","六","日"),"")</f>
        <v/>
      </c>
      <c r="L939" s="37" t="str">
        <f>IF(ISNUMBER(B939),DATE(YEAR(B939),MONTH(B939),1),"")</f>
        <v/>
      </c>
      <c r="M939" s="38">
        <f>IF(AND(ISNUMBER(B939),ISNUMBER(G939)),IF(AND(OR(NOT(ISNUMBER('看板'!$C$4)),B939&gt;='看板'!$C$4),OR(NOT(ISNUMBER('看板'!$E$4)),B939&lt;='看板'!$E$4),OR('看板'!$C$5="",C939='看板'!$C$5),OR('看板'!$E$5="",D939='看板'!$E$5)),1,0),0)</f>
        <v>0</v>
      </c>
      <c r="N939" s="38" t="str">
        <f>IF(M939=1,COUNTIF(M$5:M939,1),"")</f>
        <v/>
      </c>
      <c r="O939" s="39" t="str">
        <f>IF(M939=1,SUMIF(M$5:M939,1,G$5:G939),"")</f>
        <v/>
      </c>
      <c r="P939" s="39" t="str">
        <f>IF(M939=1,MAX(0,MAX(O$5:O939)),"")</f>
        <v/>
      </c>
      <c r="Q939" s="40" t="str">
        <f>IF(M939=1,P939-O939,"")</f>
        <v/>
      </c>
      <c r="R939" s="38">
        <f>IF(M939=1,IF(G939&gt;0,R938+1,0),R938)</f>
        <v>0</v>
      </c>
      <c r="S939" s="38">
        <f>IF(M939=1,IF(G939&lt;0,S938+1,0),S938)</f>
        <v>0</v>
      </c>
      <c r="T939" s="36" t="str">
        <f>IF(M939&lt;&gt;1,"",IF(R938&gt;=3,"前面连赢 3 笔以上","前面连赢 "&amp;R938&amp;" 笔"))</f>
        <v/>
      </c>
      <c r="U939" s="40" t="str">
        <f>IF(AND(M939=1,ISNUMBER(H939)),H939-G939,"")</f>
        <v/>
      </c>
      <c r="V939" s="41" t="e">
        <f>IF(M939=1,O939,NA())</f>
        <v>#N/A</v>
      </c>
      <c r="W939" s="41" t="e">
        <f>IF(M939=1,-Q939,NA())</f>
        <v>#N/A</v>
      </c>
    </row>
    <row r="940">
      <c r="A940" s="17" t="n"/>
      <c r="B940" s="23" t="n"/>
      <c r="C940" s="25" t="n"/>
      <c r="D940" s="25" t="n"/>
      <c r="E940" s="25" t="n"/>
      <c r="F940" s="25" t="n"/>
      <c r="G940" s="35" t="n"/>
      <c r="H940" s="35" t="n"/>
      <c r="I940" s="25" t="n"/>
      <c r="J940" s="25" t="n"/>
      <c r="K940" s="36" t="str">
        <f>IF(ISNUMBER(B940),"周"&amp;CHOOSE(WEEKDAY(B940,2),"一","二","三","四","五","六","日"),"")</f>
        <v/>
      </c>
      <c r="L940" s="37" t="str">
        <f>IF(ISNUMBER(B940),DATE(YEAR(B940),MONTH(B940),1),"")</f>
        <v/>
      </c>
      <c r="M940" s="38">
        <f>IF(AND(ISNUMBER(B940),ISNUMBER(G940)),IF(AND(OR(NOT(ISNUMBER('看板'!$C$4)),B940&gt;='看板'!$C$4),OR(NOT(ISNUMBER('看板'!$E$4)),B940&lt;='看板'!$E$4),OR('看板'!$C$5="",C940='看板'!$C$5),OR('看板'!$E$5="",D940='看板'!$E$5)),1,0),0)</f>
        <v>0</v>
      </c>
      <c r="N940" s="38" t="str">
        <f>IF(M940=1,COUNTIF(M$5:M940,1),"")</f>
        <v/>
      </c>
      <c r="O940" s="39" t="str">
        <f>IF(M940=1,SUMIF(M$5:M940,1,G$5:G940),"")</f>
        <v/>
      </c>
      <c r="P940" s="39" t="str">
        <f>IF(M940=1,MAX(0,MAX(O$5:O940)),"")</f>
        <v/>
      </c>
      <c r="Q940" s="40" t="str">
        <f>IF(M940=1,P940-O940,"")</f>
        <v/>
      </c>
      <c r="R940" s="38">
        <f>IF(M940=1,IF(G940&gt;0,R939+1,0),R939)</f>
        <v>0</v>
      </c>
      <c r="S940" s="38">
        <f>IF(M940=1,IF(G940&lt;0,S939+1,0),S939)</f>
        <v>0</v>
      </c>
      <c r="T940" s="36" t="str">
        <f>IF(M940&lt;&gt;1,"",IF(R939&gt;=3,"前面连赢 3 笔以上","前面连赢 "&amp;R939&amp;" 笔"))</f>
        <v/>
      </c>
      <c r="U940" s="40" t="str">
        <f>IF(AND(M940=1,ISNUMBER(H940)),H940-G940,"")</f>
        <v/>
      </c>
      <c r="V940" s="41" t="e">
        <f>IF(M940=1,O940,NA())</f>
        <v>#N/A</v>
      </c>
      <c r="W940" s="41" t="e">
        <f>IF(M940=1,-Q940,NA())</f>
        <v>#N/A</v>
      </c>
    </row>
    <row r="941">
      <c r="A941" s="17" t="n"/>
      <c r="B941" s="23" t="n"/>
      <c r="C941" s="25" t="n"/>
      <c r="D941" s="25" t="n"/>
      <c r="E941" s="25" t="n"/>
      <c r="F941" s="25" t="n"/>
      <c r="G941" s="35" t="n"/>
      <c r="H941" s="35" t="n"/>
      <c r="I941" s="25" t="n"/>
      <c r="J941" s="25" t="n"/>
      <c r="K941" s="36" t="str">
        <f>IF(ISNUMBER(B941),"周"&amp;CHOOSE(WEEKDAY(B941,2),"一","二","三","四","五","六","日"),"")</f>
        <v/>
      </c>
      <c r="L941" s="37" t="str">
        <f>IF(ISNUMBER(B941),DATE(YEAR(B941),MONTH(B941),1),"")</f>
        <v/>
      </c>
      <c r="M941" s="38">
        <f>IF(AND(ISNUMBER(B941),ISNUMBER(G941)),IF(AND(OR(NOT(ISNUMBER('看板'!$C$4)),B941&gt;='看板'!$C$4),OR(NOT(ISNUMBER('看板'!$E$4)),B941&lt;='看板'!$E$4),OR('看板'!$C$5="",C941='看板'!$C$5),OR('看板'!$E$5="",D941='看板'!$E$5)),1,0),0)</f>
        <v>0</v>
      </c>
      <c r="N941" s="38" t="str">
        <f>IF(M941=1,COUNTIF(M$5:M941,1),"")</f>
        <v/>
      </c>
      <c r="O941" s="39" t="str">
        <f>IF(M941=1,SUMIF(M$5:M941,1,G$5:G941),"")</f>
        <v/>
      </c>
      <c r="P941" s="39" t="str">
        <f>IF(M941=1,MAX(0,MAX(O$5:O941)),"")</f>
        <v/>
      </c>
      <c r="Q941" s="40" t="str">
        <f>IF(M941=1,P941-O941,"")</f>
        <v/>
      </c>
      <c r="R941" s="38">
        <f>IF(M941=1,IF(G941&gt;0,R940+1,0),R940)</f>
        <v>0</v>
      </c>
      <c r="S941" s="38">
        <f>IF(M941=1,IF(G941&lt;0,S940+1,0),S940)</f>
        <v>0</v>
      </c>
      <c r="T941" s="36" t="str">
        <f>IF(M941&lt;&gt;1,"",IF(R940&gt;=3,"前面连赢 3 笔以上","前面连赢 "&amp;R940&amp;" 笔"))</f>
        <v/>
      </c>
      <c r="U941" s="40" t="str">
        <f>IF(AND(M941=1,ISNUMBER(H941)),H941-G941,"")</f>
        <v/>
      </c>
      <c r="V941" s="41" t="e">
        <f>IF(M941=1,O941,NA())</f>
        <v>#N/A</v>
      </c>
      <c r="W941" s="41" t="e">
        <f>IF(M941=1,-Q941,NA())</f>
        <v>#N/A</v>
      </c>
    </row>
    <row r="942">
      <c r="A942" s="17" t="n"/>
      <c r="B942" s="23" t="n"/>
      <c r="C942" s="25" t="n"/>
      <c r="D942" s="25" t="n"/>
      <c r="E942" s="25" t="n"/>
      <c r="F942" s="25" t="n"/>
      <c r="G942" s="35" t="n"/>
      <c r="H942" s="35" t="n"/>
      <c r="I942" s="25" t="n"/>
      <c r="J942" s="25" t="n"/>
      <c r="K942" s="36" t="str">
        <f>IF(ISNUMBER(B942),"周"&amp;CHOOSE(WEEKDAY(B942,2),"一","二","三","四","五","六","日"),"")</f>
        <v/>
      </c>
      <c r="L942" s="37" t="str">
        <f>IF(ISNUMBER(B942),DATE(YEAR(B942),MONTH(B942),1),"")</f>
        <v/>
      </c>
      <c r="M942" s="38">
        <f>IF(AND(ISNUMBER(B942),ISNUMBER(G942)),IF(AND(OR(NOT(ISNUMBER('看板'!$C$4)),B942&gt;='看板'!$C$4),OR(NOT(ISNUMBER('看板'!$E$4)),B942&lt;='看板'!$E$4),OR('看板'!$C$5="",C942='看板'!$C$5),OR('看板'!$E$5="",D942='看板'!$E$5)),1,0),0)</f>
        <v>0</v>
      </c>
      <c r="N942" s="38" t="str">
        <f>IF(M942=1,COUNTIF(M$5:M942,1),"")</f>
        <v/>
      </c>
      <c r="O942" s="39" t="str">
        <f>IF(M942=1,SUMIF(M$5:M942,1,G$5:G942),"")</f>
        <v/>
      </c>
      <c r="P942" s="39" t="str">
        <f>IF(M942=1,MAX(0,MAX(O$5:O942)),"")</f>
        <v/>
      </c>
      <c r="Q942" s="40" t="str">
        <f>IF(M942=1,P942-O942,"")</f>
        <v/>
      </c>
      <c r="R942" s="38">
        <f>IF(M942=1,IF(G942&gt;0,R941+1,0),R941)</f>
        <v>0</v>
      </c>
      <c r="S942" s="38">
        <f>IF(M942=1,IF(G942&lt;0,S941+1,0),S941)</f>
        <v>0</v>
      </c>
      <c r="T942" s="36" t="str">
        <f>IF(M942&lt;&gt;1,"",IF(R941&gt;=3,"前面连赢 3 笔以上","前面连赢 "&amp;R941&amp;" 笔"))</f>
        <v/>
      </c>
      <c r="U942" s="40" t="str">
        <f>IF(AND(M942=1,ISNUMBER(H942)),H942-G942,"")</f>
        <v/>
      </c>
      <c r="V942" s="41" t="e">
        <f>IF(M942=1,O942,NA())</f>
        <v>#N/A</v>
      </c>
      <c r="W942" s="41" t="e">
        <f>IF(M942=1,-Q942,NA())</f>
        <v>#N/A</v>
      </c>
    </row>
    <row r="943">
      <c r="A943" s="17" t="n"/>
      <c r="B943" s="23" t="n"/>
      <c r="C943" s="25" t="n"/>
      <c r="D943" s="25" t="n"/>
      <c r="E943" s="25" t="n"/>
      <c r="F943" s="25" t="n"/>
      <c r="G943" s="35" t="n"/>
      <c r="H943" s="35" t="n"/>
      <c r="I943" s="25" t="n"/>
      <c r="J943" s="25" t="n"/>
      <c r="K943" s="36" t="str">
        <f>IF(ISNUMBER(B943),"周"&amp;CHOOSE(WEEKDAY(B943,2),"一","二","三","四","五","六","日"),"")</f>
        <v/>
      </c>
      <c r="L943" s="37" t="str">
        <f>IF(ISNUMBER(B943),DATE(YEAR(B943),MONTH(B943),1),"")</f>
        <v/>
      </c>
      <c r="M943" s="38">
        <f>IF(AND(ISNUMBER(B943),ISNUMBER(G943)),IF(AND(OR(NOT(ISNUMBER('看板'!$C$4)),B943&gt;='看板'!$C$4),OR(NOT(ISNUMBER('看板'!$E$4)),B943&lt;='看板'!$E$4),OR('看板'!$C$5="",C943='看板'!$C$5),OR('看板'!$E$5="",D943='看板'!$E$5)),1,0),0)</f>
        <v>0</v>
      </c>
      <c r="N943" s="38" t="str">
        <f>IF(M943=1,COUNTIF(M$5:M943,1),"")</f>
        <v/>
      </c>
      <c r="O943" s="39" t="str">
        <f>IF(M943=1,SUMIF(M$5:M943,1,G$5:G943),"")</f>
        <v/>
      </c>
      <c r="P943" s="39" t="str">
        <f>IF(M943=1,MAX(0,MAX(O$5:O943)),"")</f>
        <v/>
      </c>
      <c r="Q943" s="40" t="str">
        <f>IF(M943=1,P943-O943,"")</f>
        <v/>
      </c>
      <c r="R943" s="38">
        <f>IF(M943=1,IF(G943&gt;0,R942+1,0),R942)</f>
        <v>0</v>
      </c>
      <c r="S943" s="38">
        <f>IF(M943=1,IF(G943&lt;0,S942+1,0),S942)</f>
        <v>0</v>
      </c>
      <c r="T943" s="36" t="str">
        <f>IF(M943&lt;&gt;1,"",IF(R942&gt;=3,"前面连赢 3 笔以上","前面连赢 "&amp;R942&amp;" 笔"))</f>
        <v/>
      </c>
      <c r="U943" s="40" t="str">
        <f>IF(AND(M943=1,ISNUMBER(H943)),H943-G943,"")</f>
        <v/>
      </c>
      <c r="V943" s="41" t="e">
        <f>IF(M943=1,O943,NA())</f>
        <v>#N/A</v>
      </c>
      <c r="W943" s="41" t="e">
        <f>IF(M943=1,-Q943,NA())</f>
        <v>#N/A</v>
      </c>
    </row>
    <row r="944">
      <c r="A944" s="17" t="n"/>
      <c r="B944" s="23" t="n"/>
      <c r="C944" s="25" t="n"/>
      <c r="D944" s="25" t="n"/>
      <c r="E944" s="25" t="n"/>
      <c r="F944" s="25" t="n"/>
      <c r="G944" s="35" t="n"/>
      <c r="H944" s="35" t="n"/>
      <c r="I944" s="25" t="n"/>
      <c r="J944" s="25" t="n"/>
      <c r="K944" s="36" t="str">
        <f>IF(ISNUMBER(B944),"周"&amp;CHOOSE(WEEKDAY(B944,2),"一","二","三","四","五","六","日"),"")</f>
        <v/>
      </c>
      <c r="L944" s="37" t="str">
        <f>IF(ISNUMBER(B944),DATE(YEAR(B944),MONTH(B944),1),"")</f>
        <v/>
      </c>
      <c r="M944" s="38">
        <f>IF(AND(ISNUMBER(B944),ISNUMBER(G944)),IF(AND(OR(NOT(ISNUMBER('看板'!$C$4)),B944&gt;='看板'!$C$4),OR(NOT(ISNUMBER('看板'!$E$4)),B944&lt;='看板'!$E$4),OR('看板'!$C$5="",C944='看板'!$C$5),OR('看板'!$E$5="",D944='看板'!$E$5)),1,0),0)</f>
        <v>0</v>
      </c>
      <c r="N944" s="38" t="str">
        <f>IF(M944=1,COUNTIF(M$5:M944,1),"")</f>
        <v/>
      </c>
      <c r="O944" s="39" t="str">
        <f>IF(M944=1,SUMIF(M$5:M944,1,G$5:G944),"")</f>
        <v/>
      </c>
      <c r="P944" s="39" t="str">
        <f>IF(M944=1,MAX(0,MAX(O$5:O944)),"")</f>
        <v/>
      </c>
      <c r="Q944" s="40" t="str">
        <f>IF(M944=1,P944-O944,"")</f>
        <v/>
      </c>
      <c r="R944" s="38">
        <f>IF(M944=1,IF(G944&gt;0,R943+1,0),R943)</f>
        <v>0</v>
      </c>
      <c r="S944" s="38">
        <f>IF(M944=1,IF(G944&lt;0,S943+1,0),S943)</f>
        <v>0</v>
      </c>
      <c r="T944" s="36" t="str">
        <f>IF(M944&lt;&gt;1,"",IF(R943&gt;=3,"前面连赢 3 笔以上","前面连赢 "&amp;R943&amp;" 笔"))</f>
        <v/>
      </c>
      <c r="U944" s="40" t="str">
        <f>IF(AND(M944=1,ISNUMBER(H944)),H944-G944,"")</f>
        <v/>
      </c>
      <c r="V944" s="41" t="e">
        <f>IF(M944=1,O944,NA())</f>
        <v>#N/A</v>
      </c>
      <c r="W944" s="41" t="e">
        <f>IF(M944=1,-Q944,NA())</f>
        <v>#N/A</v>
      </c>
    </row>
    <row r="945">
      <c r="A945" s="17" t="n"/>
      <c r="B945" s="23" t="n"/>
      <c r="C945" s="25" t="n"/>
      <c r="D945" s="25" t="n"/>
      <c r="E945" s="25" t="n"/>
      <c r="F945" s="25" t="n"/>
      <c r="G945" s="35" t="n"/>
      <c r="H945" s="35" t="n"/>
      <c r="I945" s="25" t="n"/>
      <c r="J945" s="25" t="n"/>
      <c r="K945" s="36" t="str">
        <f>IF(ISNUMBER(B945),"周"&amp;CHOOSE(WEEKDAY(B945,2),"一","二","三","四","五","六","日"),"")</f>
        <v/>
      </c>
      <c r="L945" s="37" t="str">
        <f>IF(ISNUMBER(B945),DATE(YEAR(B945),MONTH(B945),1),"")</f>
        <v/>
      </c>
      <c r="M945" s="38">
        <f>IF(AND(ISNUMBER(B945),ISNUMBER(G945)),IF(AND(OR(NOT(ISNUMBER('看板'!$C$4)),B945&gt;='看板'!$C$4),OR(NOT(ISNUMBER('看板'!$E$4)),B945&lt;='看板'!$E$4),OR('看板'!$C$5="",C945='看板'!$C$5),OR('看板'!$E$5="",D945='看板'!$E$5)),1,0),0)</f>
        <v>0</v>
      </c>
      <c r="N945" s="38" t="str">
        <f>IF(M945=1,COUNTIF(M$5:M945,1),"")</f>
        <v/>
      </c>
      <c r="O945" s="39" t="str">
        <f>IF(M945=1,SUMIF(M$5:M945,1,G$5:G945),"")</f>
        <v/>
      </c>
      <c r="P945" s="39" t="str">
        <f>IF(M945=1,MAX(0,MAX(O$5:O945)),"")</f>
        <v/>
      </c>
      <c r="Q945" s="40" t="str">
        <f>IF(M945=1,P945-O945,"")</f>
        <v/>
      </c>
      <c r="R945" s="38">
        <f>IF(M945=1,IF(G945&gt;0,R944+1,0),R944)</f>
        <v>0</v>
      </c>
      <c r="S945" s="38">
        <f>IF(M945=1,IF(G945&lt;0,S944+1,0),S944)</f>
        <v>0</v>
      </c>
      <c r="T945" s="36" t="str">
        <f>IF(M945&lt;&gt;1,"",IF(R944&gt;=3,"前面连赢 3 笔以上","前面连赢 "&amp;R944&amp;" 笔"))</f>
        <v/>
      </c>
      <c r="U945" s="40" t="str">
        <f>IF(AND(M945=1,ISNUMBER(H945)),H945-G945,"")</f>
        <v/>
      </c>
      <c r="V945" s="41" t="e">
        <f>IF(M945=1,O945,NA())</f>
        <v>#N/A</v>
      </c>
      <c r="W945" s="41" t="e">
        <f>IF(M945=1,-Q945,NA())</f>
        <v>#N/A</v>
      </c>
    </row>
    <row r="946">
      <c r="A946" s="17" t="n"/>
      <c r="B946" s="23" t="n"/>
      <c r="C946" s="25" t="n"/>
      <c r="D946" s="25" t="n"/>
      <c r="E946" s="25" t="n"/>
      <c r="F946" s="25" t="n"/>
      <c r="G946" s="35" t="n"/>
      <c r="H946" s="35" t="n"/>
      <c r="I946" s="25" t="n"/>
      <c r="J946" s="25" t="n"/>
      <c r="K946" s="36" t="str">
        <f>IF(ISNUMBER(B946),"周"&amp;CHOOSE(WEEKDAY(B946,2),"一","二","三","四","五","六","日"),"")</f>
        <v/>
      </c>
      <c r="L946" s="37" t="str">
        <f>IF(ISNUMBER(B946),DATE(YEAR(B946),MONTH(B946),1),"")</f>
        <v/>
      </c>
      <c r="M946" s="38">
        <f>IF(AND(ISNUMBER(B946),ISNUMBER(G946)),IF(AND(OR(NOT(ISNUMBER('看板'!$C$4)),B946&gt;='看板'!$C$4),OR(NOT(ISNUMBER('看板'!$E$4)),B946&lt;='看板'!$E$4),OR('看板'!$C$5="",C946='看板'!$C$5),OR('看板'!$E$5="",D946='看板'!$E$5)),1,0),0)</f>
        <v>0</v>
      </c>
      <c r="N946" s="38" t="str">
        <f>IF(M946=1,COUNTIF(M$5:M946,1),"")</f>
        <v/>
      </c>
      <c r="O946" s="39" t="str">
        <f>IF(M946=1,SUMIF(M$5:M946,1,G$5:G946),"")</f>
        <v/>
      </c>
      <c r="P946" s="39" t="str">
        <f>IF(M946=1,MAX(0,MAX(O$5:O946)),"")</f>
        <v/>
      </c>
      <c r="Q946" s="40" t="str">
        <f>IF(M946=1,P946-O946,"")</f>
        <v/>
      </c>
      <c r="R946" s="38">
        <f>IF(M946=1,IF(G946&gt;0,R945+1,0),R945)</f>
        <v>0</v>
      </c>
      <c r="S946" s="38">
        <f>IF(M946=1,IF(G946&lt;0,S945+1,0),S945)</f>
        <v>0</v>
      </c>
      <c r="T946" s="36" t="str">
        <f>IF(M946&lt;&gt;1,"",IF(R945&gt;=3,"前面连赢 3 笔以上","前面连赢 "&amp;R945&amp;" 笔"))</f>
        <v/>
      </c>
      <c r="U946" s="40" t="str">
        <f>IF(AND(M946=1,ISNUMBER(H946)),H946-G946,"")</f>
        <v/>
      </c>
      <c r="V946" s="41" t="e">
        <f>IF(M946=1,O946,NA())</f>
        <v>#N/A</v>
      </c>
      <c r="W946" s="41" t="e">
        <f>IF(M946=1,-Q946,NA())</f>
        <v>#N/A</v>
      </c>
    </row>
    <row r="947">
      <c r="A947" s="17" t="n"/>
      <c r="B947" s="23" t="n"/>
      <c r="C947" s="25" t="n"/>
      <c r="D947" s="25" t="n"/>
      <c r="E947" s="25" t="n"/>
      <c r="F947" s="25" t="n"/>
      <c r="G947" s="35" t="n"/>
      <c r="H947" s="35" t="n"/>
      <c r="I947" s="25" t="n"/>
      <c r="J947" s="25" t="n"/>
      <c r="K947" s="36" t="str">
        <f>IF(ISNUMBER(B947),"周"&amp;CHOOSE(WEEKDAY(B947,2),"一","二","三","四","五","六","日"),"")</f>
        <v/>
      </c>
      <c r="L947" s="37" t="str">
        <f>IF(ISNUMBER(B947),DATE(YEAR(B947),MONTH(B947),1),"")</f>
        <v/>
      </c>
      <c r="M947" s="38">
        <f>IF(AND(ISNUMBER(B947),ISNUMBER(G947)),IF(AND(OR(NOT(ISNUMBER('看板'!$C$4)),B947&gt;='看板'!$C$4),OR(NOT(ISNUMBER('看板'!$E$4)),B947&lt;='看板'!$E$4),OR('看板'!$C$5="",C947='看板'!$C$5),OR('看板'!$E$5="",D947='看板'!$E$5)),1,0),0)</f>
        <v>0</v>
      </c>
      <c r="N947" s="38" t="str">
        <f>IF(M947=1,COUNTIF(M$5:M947,1),"")</f>
        <v/>
      </c>
      <c r="O947" s="39" t="str">
        <f>IF(M947=1,SUMIF(M$5:M947,1,G$5:G947),"")</f>
        <v/>
      </c>
      <c r="P947" s="39" t="str">
        <f>IF(M947=1,MAX(0,MAX(O$5:O947)),"")</f>
        <v/>
      </c>
      <c r="Q947" s="40" t="str">
        <f>IF(M947=1,P947-O947,"")</f>
        <v/>
      </c>
      <c r="R947" s="38">
        <f>IF(M947=1,IF(G947&gt;0,R946+1,0),R946)</f>
        <v>0</v>
      </c>
      <c r="S947" s="38">
        <f>IF(M947=1,IF(G947&lt;0,S946+1,0),S946)</f>
        <v>0</v>
      </c>
      <c r="T947" s="36" t="str">
        <f>IF(M947&lt;&gt;1,"",IF(R946&gt;=3,"前面连赢 3 笔以上","前面连赢 "&amp;R946&amp;" 笔"))</f>
        <v/>
      </c>
      <c r="U947" s="40" t="str">
        <f>IF(AND(M947=1,ISNUMBER(H947)),H947-G947,"")</f>
        <v/>
      </c>
      <c r="V947" s="41" t="e">
        <f>IF(M947=1,O947,NA())</f>
        <v>#N/A</v>
      </c>
      <c r="W947" s="41" t="e">
        <f>IF(M947=1,-Q947,NA())</f>
        <v>#N/A</v>
      </c>
    </row>
    <row r="948">
      <c r="A948" s="17" t="n"/>
      <c r="B948" s="23" t="n"/>
      <c r="C948" s="25" t="n"/>
      <c r="D948" s="25" t="n"/>
      <c r="E948" s="25" t="n"/>
      <c r="F948" s="25" t="n"/>
      <c r="G948" s="35" t="n"/>
      <c r="H948" s="35" t="n"/>
      <c r="I948" s="25" t="n"/>
      <c r="J948" s="25" t="n"/>
      <c r="K948" s="36" t="str">
        <f>IF(ISNUMBER(B948),"周"&amp;CHOOSE(WEEKDAY(B948,2),"一","二","三","四","五","六","日"),"")</f>
        <v/>
      </c>
      <c r="L948" s="37" t="str">
        <f>IF(ISNUMBER(B948),DATE(YEAR(B948),MONTH(B948),1),"")</f>
        <v/>
      </c>
      <c r="M948" s="38">
        <f>IF(AND(ISNUMBER(B948),ISNUMBER(G948)),IF(AND(OR(NOT(ISNUMBER('看板'!$C$4)),B948&gt;='看板'!$C$4),OR(NOT(ISNUMBER('看板'!$E$4)),B948&lt;='看板'!$E$4),OR('看板'!$C$5="",C948='看板'!$C$5),OR('看板'!$E$5="",D948='看板'!$E$5)),1,0),0)</f>
        <v>0</v>
      </c>
      <c r="N948" s="38" t="str">
        <f>IF(M948=1,COUNTIF(M$5:M948,1),"")</f>
        <v/>
      </c>
      <c r="O948" s="39" t="str">
        <f>IF(M948=1,SUMIF(M$5:M948,1,G$5:G948),"")</f>
        <v/>
      </c>
      <c r="P948" s="39" t="str">
        <f>IF(M948=1,MAX(0,MAX(O$5:O948)),"")</f>
        <v/>
      </c>
      <c r="Q948" s="40" t="str">
        <f>IF(M948=1,P948-O948,"")</f>
        <v/>
      </c>
      <c r="R948" s="38">
        <f>IF(M948=1,IF(G948&gt;0,R947+1,0),R947)</f>
        <v>0</v>
      </c>
      <c r="S948" s="38">
        <f>IF(M948=1,IF(G948&lt;0,S947+1,0),S947)</f>
        <v>0</v>
      </c>
      <c r="T948" s="36" t="str">
        <f>IF(M948&lt;&gt;1,"",IF(R947&gt;=3,"前面连赢 3 笔以上","前面连赢 "&amp;R947&amp;" 笔"))</f>
        <v/>
      </c>
      <c r="U948" s="40" t="str">
        <f>IF(AND(M948=1,ISNUMBER(H948)),H948-G948,"")</f>
        <v/>
      </c>
      <c r="V948" s="41" t="e">
        <f>IF(M948=1,O948,NA())</f>
        <v>#N/A</v>
      </c>
      <c r="W948" s="41" t="e">
        <f>IF(M948=1,-Q948,NA())</f>
        <v>#N/A</v>
      </c>
    </row>
    <row r="949">
      <c r="A949" s="17" t="n"/>
      <c r="B949" s="23" t="n"/>
      <c r="C949" s="25" t="n"/>
      <c r="D949" s="25" t="n"/>
      <c r="E949" s="25" t="n"/>
      <c r="F949" s="25" t="n"/>
      <c r="G949" s="35" t="n"/>
      <c r="H949" s="35" t="n"/>
      <c r="I949" s="25" t="n"/>
      <c r="J949" s="25" t="n"/>
      <c r="K949" s="36" t="str">
        <f>IF(ISNUMBER(B949),"周"&amp;CHOOSE(WEEKDAY(B949,2),"一","二","三","四","五","六","日"),"")</f>
        <v/>
      </c>
      <c r="L949" s="37" t="str">
        <f>IF(ISNUMBER(B949),DATE(YEAR(B949),MONTH(B949),1),"")</f>
        <v/>
      </c>
      <c r="M949" s="38">
        <f>IF(AND(ISNUMBER(B949),ISNUMBER(G949)),IF(AND(OR(NOT(ISNUMBER('看板'!$C$4)),B949&gt;='看板'!$C$4),OR(NOT(ISNUMBER('看板'!$E$4)),B949&lt;='看板'!$E$4),OR('看板'!$C$5="",C949='看板'!$C$5),OR('看板'!$E$5="",D949='看板'!$E$5)),1,0),0)</f>
        <v>0</v>
      </c>
      <c r="N949" s="38" t="str">
        <f>IF(M949=1,COUNTIF(M$5:M949,1),"")</f>
        <v/>
      </c>
      <c r="O949" s="39" t="str">
        <f>IF(M949=1,SUMIF(M$5:M949,1,G$5:G949),"")</f>
        <v/>
      </c>
      <c r="P949" s="39" t="str">
        <f>IF(M949=1,MAX(0,MAX(O$5:O949)),"")</f>
        <v/>
      </c>
      <c r="Q949" s="40" t="str">
        <f>IF(M949=1,P949-O949,"")</f>
        <v/>
      </c>
      <c r="R949" s="38">
        <f>IF(M949=1,IF(G949&gt;0,R948+1,0),R948)</f>
        <v>0</v>
      </c>
      <c r="S949" s="38">
        <f>IF(M949=1,IF(G949&lt;0,S948+1,0),S948)</f>
        <v>0</v>
      </c>
      <c r="T949" s="36" t="str">
        <f>IF(M949&lt;&gt;1,"",IF(R948&gt;=3,"前面连赢 3 笔以上","前面连赢 "&amp;R948&amp;" 笔"))</f>
        <v/>
      </c>
      <c r="U949" s="40" t="str">
        <f>IF(AND(M949=1,ISNUMBER(H949)),H949-G949,"")</f>
        <v/>
      </c>
      <c r="V949" s="41" t="e">
        <f>IF(M949=1,O949,NA())</f>
        <v>#N/A</v>
      </c>
      <c r="W949" s="41" t="e">
        <f>IF(M949=1,-Q949,NA())</f>
        <v>#N/A</v>
      </c>
    </row>
    <row r="950">
      <c r="A950" s="17" t="n"/>
      <c r="B950" s="23" t="n"/>
      <c r="C950" s="25" t="n"/>
      <c r="D950" s="25" t="n"/>
      <c r="E950" s="25" t="n"/>
      <c r="F950" s="25" t="n"/>
      <c r="G950" s="35" t="n"/>
      <c r="H950" s="35" t="n"/>
      <c r="I950" s="25" t="n"/>
      <c r="J950" s="25" t="n"/>
      <c r="K950" s="36" t="str">
        <f>IF(ISNUMBER(B950),"周"&amp;CHOOSE(WEEKDAY(B950,2),"一","二","三","四","五","六","日"),"")</f>
        <v/>
      </c>
      <c r="L950" s="37" t="str">
        <f>IF(ISNUMBER(B950),DATE(YEAR(B950),MONTH(B950),1),"")</f>
        <v/>
      </c>
      <c r="M950" s="38">
        <f>IF(AND(ISNUMBER(B950),ISNUMBER(G950)),IF(AND(OR(NOT(ISNUMBER('看板'!$C$4)),B950&gt;='看板'!$C$4),OR(NOT(ISNUMBER('看板'!$E$4)),B950&lt;='看板'!$E$4),OR('看板'!$C$5="",C950='看板'!$C$5),OR('看板'!$E$5="",D950='看板'!$E$5)),1,0),0)</f>
        <v>0</v>
      </c>
      <c r="N950" s="38" t="str">
        <f>IF(M950=1,COUNTIF(M$5:M950,1),"")</f>
        <v/>
      </c>
      <c r="O950" s="39" t="str">
        <f>IF(M950=1,SUMIF(M$5:M950,1,G$5:G950),"")</f>
        <v/>
      </c>
      <c r="P950" s="39" t="str">
        <f>IF(M950=1,MAX(0,MAX(O$5:O950)),"")</f>
        <v/>
      </c>
      <c r="Q950" s="40" t="str">
        <f>IF(M950=1,P950-O950,"")</f>
        <v/>
      </c>
      <c r="R950" s="38">
        <f>IF(M950=1,IF(G950&gt;0,R949+1,0),R949)</f>
        <v>0</v>
      </c>
      <c r="S950" s="38">
        <f>IF(M950=1,IF(G950&lt;0,S949+1,0),S949)</f>
        <v>0</v>
      </c>
      <c r="T950" s="36" t="str">
        <f>IF(M950&lt;&gt;1,"",IF(R949&gt;=3,"前面连赢 3 笔以上","前面连赢 "&amp;R949&amp;" 笔"))</f>
        <v/>
      </c>
      <c r="U950" s="40" t="str">
        <f>IF(AND(M950=1,ISNUMBER(H950)),H950-G950,"")</f>
        <v/>
      </c>
      <c r="V950" s="41" t="e">
        <f>IF(M950=1,O950,NA())</f>
        <v>#N/A</v>
      </c>
      <c r="W950" s="41" t="e">
        <f>IF(M950=1,-Q950,NA())</f>
        <v>#N/A</v>
      </c>
    </row>
    <row r="951">
      <c r="A951" s="17" t="n"/>
      <c r="B951" s="23" t="n"/>
      <c r="C951" s="25" t="n"/>
      <c r="D951" s="25" t="n"/>
      <c r="E951" s="25" t="n"/>
      <c r="F951" s="25" t="n"/>
      <c r="G951" s="35" t="n"/>
      <c r="H951" s="35" t="n"/>
      <c r="I951" s="25" t="n"/>
      <c r="J951" s="25" t="n"/>
      <c r="K951" s="36" t="str">
        <f>IF(ISNUMBER(B951),"周"&amp;CHOOSE(WEEKDAY(B951,2),"一","二","三","四","五","六","日"),"")</f>
        <v/>
      </c>
      <c r="L951" s="37" t="str">
        <f>IF(ISNUMBER(B951),DATE(YEAR(B951),MONTH(B951),1),"")</f>
        <v/>
      </c>
      <c r="M951" s="38">
        <f>IF(AND(ISNUMBER(B951),ISNUMBER(G951)),IF(AND(OR(NOT(ISNUMBER('看板'!$C$4)),B951&gt;='看板'!$C$4),OR(NOT(ISNUMBER('看板'!$E$4)),B951&lt;='看板'!$E$4),OR('看板'!$C$5="",C951='看板'!$C$5),OR('看板'!$E$5="",D951='看板'!$E$5)),1,0),0)</f>
        <v>0</v>
      </c>
      <c r="N951" s="38" t="str">
        <f>IF(M951=1,COUNTIF(M$5:M951,1),"")</f>
        <v/>
      </c>
      <c r="O951" s="39" t="str">
        <f>IF(M951=1,SUMIF(M$5:M951,1,G$5:G951),"")</f>
        <v/>
      </c>
      <c r="P951" s="39" t="str">
        <f>IF(M951=1,MAX(0,MAX(O$5:O951)),"")</f>
        <v/>
      </c>
      <c r="Q951" s="40" t="str">
        <f>IF(M951=1,P951-O951,"")</f>
        <v/>
      </c>
      <c r="R951" s="38">
        <f>IF(M951=1,IF(G951&gt;0,R950+1,0),R950)</f>
        <v>0</v>
      </c>
      <c r="S951" s="38">
        <f>IF(M951=1,IF(G951&lt;0,S950+1,0),S950)</f>
        <v>0</v>
      </c>
      <c r="T951" s="36" t="str">
        <f>IF(M951&lt;&gt;1,"",IF(R950&gt;=3,"前面连赢 3 笔以上","前面连赢 "&amp;R950&amp;" 笔"))</f>
        <v/>
      </c>
      <c r="U951" s="40" t="str">
        <f>IF(AND(M951=1,ISNUMBER(H951)),H951-G951,"")</f>
        <v/>
      </c>
      <c r="V951" s="41" t="e">
        <f>IF(M951=1,O951,NA())</f>
        <v>#N/A</v>
      </c>
      <c r="W951" s="41" t="e">
        <f>IF(M951=1,-Q951,NA())</f>
        <v>#N/A</v>
      </c>
    </row>
    <row r="952">
      <c r="A952" s="17" t="n"/>
      <c r="B952" s="23" t="n"/>
      <c r="C952" s="25" t="n"/>
      <c r="D952" s="25" t="n"/>
      <c r="E952" s="25" t="n"/>
      <c r="F952" s="25" t="n"/>
      <c r="G952" s="35" t="n"/>
      <c r="H952" s="35" t="n"/>
      <c r="I952" s="25" t="n"/>
      <c r="J952" s="25" t="n"/>
      <c r="K952" s="36" t="str">
        <f>IF(ISNUMBER(B952),"周"&amp;CHOOSE(WEEKDAY(B952,2),"一","二","三","四","五","六","日"),"")</f>
        <v/>
      </c>
      <c r="L952" s="37" t="str">
        <f>IF(ISNUMBER(B952),DATE(YEAR(B952),MONTH(B952),1),"")</f>
        <v/>
      </c>
      <c r="M952" s="38">
        <f>IF(AND(ISNUMBER(B952),ISNUMBER(G952)),IF(AND(OR(NOT(ISNUMBER('看板'!$C$4)),B952&gt;='看板'!$C$4),OR(NOT(ISNUMBER('看板'!$E$4)),B952&lt;='看板'!$E$4),OR('看板'!$C$5="",C952='看板'!$C$5),OR('看板'!$E$5="",D952='看板'!$E$5)),1,0),0)</f>
        <v>0</v>
      </c>
      <c r="N952" s="38" t="str">
        <f>IF(M952=1,COUNTIF(M$5:M952,1),"")</f>
        <v/>
      </c>
      <c r="O952" s="39" t="str">
        <f>IF(M952=1,SUMIF(M$5:M952,1,G$5:G952),"")</f>
        <v/>
      </c>
      <c r="P952" s="39" t="str">
        <f>IF(M952=1,MAX(0,MAX(O$5:O952)),"")</f>
        <v/>
      </c>
      <c r="Q952" s="40" t="str">
        <f>IF(M952=1,P952-O952,"")</f>
        <v/>
      </c>
      <c r="R952" s="38">
        <f>IF(M952=1,IF(G952&gt;0,R951+1,0),R951)</f>
        <v>0</v>
      </c>
      <c r="S952" s="38">
        <f>IF(M952=1,IF(G952&lt;0,S951+1,0),S951)</f>
        <v>0</v>
      </c>
      <c r="T952" s="36" t="str">
        <f>IF(M952&lt;&gt;1,"",IF(R951&gt;=3,"前面连赢 3 笔以上","前面连赢 "&amp;R951&amp;" 笔"))</f>
        <v/>
      </c>
      <c r="U952" s="40" t="str">
        <f>IF(AND(M952=1,ISNUMBER(H952)),H952-G952,"")</f>
        <v/>
      </c>
      <c r="V952" s="41" t="e">
        <f>IF(M952=1,O952,NA())</f>
        <v>#N/A</v>
      </c>
      <c r="W952" s="41" t="e">
        <f>IF(M952=1,-Q952,NA())</f>
        <v>#N/A</v>
      </c>
    </row>
    <row r="953">
      <c r="A953" s="17" t="n"/>
      <c r="B953" s="23" t="n"/>
      <c r="C953" s="25" t="n"/>
      <c r="D953" s="25" t="n"/>
      <c r="E953" s="25" t="n"/>
      <c r="F953" s="25" t="n"/>
      <c r="G953" s="35" t="n"/>
      <c r="H953" s="35" t="n"/>
      <c r="I953" s="25" t="n"/>
      <c r="J953" s="25" t="n"/>
      <c r="K953" s="36" t="str">
        <f>IF(ISNUMBER(B953),"周"&amp;CHOOSE(WEEKDAY(B953,2),"一","二","三","四","五","六","日"),"")</f>
        <v/>
      </c>
      <c r="L953" s="37" t="str">
        <f>IF(ISNUMBER(B953),DATE(YEAR(B953),MONTH(B953),1),"")</f>
        <v/>
      </c>
      <c r="M953" s="38">
        <f>IF(AND(ISNUMBER(B953),ISNUMBER(G953)),IF(AND(OR(NOT(ISNUMBER('看板'!$C$4)),B953&gt;='看板'!$C$4),OR(NOT(ISNUMBER('看板'!$E$4)),B953&lt;='看板'!$E$4),OR('看板'!$C$5="",C953='看板'!$C$5),OR('看板'!$E$5="",D953='看板'!$E$5)),1,0),0)</f>
        <v>0</v>
      </c>
      <c r="N953" s="38" t="str">
        <f>IF(M953=1,COUNTIF(M$5:M953,1),"")</f>
        <v/>
      </c>
      <c r="O953" s="39" t="str">
        <f>IF(M953=1,SUMIF(M$5:M953,1,G$5:G953),"")</f>
        <v/>
      </c>
      <c r="P953" s="39" t="str">
        <f>IF(M953=1,MAX(0,MAX(O$5:O953)),"")</f>
        <v/>
      </c>
      <c r="Q953" s="40" t="str">
        <f>IF(M953=1,P953-O953,"")</f>
        <v/>
      </c>
      <c r="R953" s="38">
        <f>IF(M953=1,IF(G953&gt;0,R952+1,0),R952)</f>
        <v>0</v>
      </c>
      <c r="S953" s="38">
        <f>IF(M953=1,IF(G953&lt;0,S952+1,0),S952)</f>
        <v>0</v>
      </c>
      <c r="T953" s="36" t="str">
        <f>IF(M953&lt;&gt;1,"",IF(R952&gt;=3,"前面连赢 3 笔以上","前面连赢 "&amp;R952&amp;" 笔"))</f>
        <v/>
      </c>
      <c r="U953" s="40" t="str">
        <f>IF(AND(M953=1,ISNUMBER(H953)),H953-G953,"")</f>
        <v/>
      </c>
      <c r="V953" s="41" t="e">
        <f>IF(M953=1,O953,NA())</f>
        <v>#N/A</v>
      </c>
      <c r="W953" s="41" t="e">
        <f>IF(M953=1,-Q953,NA())</f>
        <v>#N/A</v>
      </c>
    </row>
    <row r="954">
      <c r="A954" s="17" t="n"/>
      <c r="B954" s="23" t="n"/>
      <c r="C954" s="25" t="n"/>
      <c r="D954" s="25" t="n"/>
      <c r="E954" s="25" t="n"/>
      <c r="F954" s="25" t="n"/>
      <c r="G954" s="35" t="n"/>
      <c r="H954" s="35" t="n"/>
      <c r="I954" s="25" t="n"/>
      <c r="J954" s="25" t="n"/>
      <c r="K954" s="36" t="str">
        <f>IF(ISNUMBER(B954),"周"&amp;CHOOSE(WEEKDAY(B954,2),"一","二","三","四","五","六","日"),"")</f>
        <v/>
      </c>
      <c r="L954" s="37" t="str">
        <f>IF(ISNUMBER(B954),DATE(YEAR(B954),MONTH(B954),1),"")</f>
        <v/>
      </c>
      <c r="M954" s="38">
        <f>IF(AND(ISNUMBER(B954),ISNUMBER(G954)),IF(AND(OR(NOT(ISNUMBER('看板'!$C$4)),B954&gt;='看板'!$C$4),OR(NOT(ISNUMBER('看板'!$E$4)),B954&lt;='看板'!$E$4),OR('看板'!$C$5="",C954='看板'!$C$5),OR('看板'!$E$5="",D954='看板'!$E$5)),1,0),0)</f>
        <v>0</v>
      </c>
      <c r="N954" s="38" t="str">
        <f>IF(M954=1,COUNTIF(M$5:M954,1),"")</f>
        <v/>
      </c>
      <c r="O954" s="39" t="str">
        <f>IF(M954=1,SUMIF(M$5:M954,1,G$5:G954),"")</f>
        <v/>
      </c>
      <c r="P954" s="39" t="str">
        <f>IF(M954=1,MAX(0,MAX(O$5:O954)),"")</f>
        <v/>
      </c>
      <c r="Q954" s="40" t="str">
        <f>IF(M954=1,P954-O954,"")</f>
        <v/>
      </c>
      <c r="R954" s="38">
        <f>IF(M954=1,IF(G954&gt;0,R953+1,0),R953)</f>
        <v>0</v>
      </c>
      <c r="S954" s="38">
        <f>IF(M954=1,IF(G954&lt;0,S953+1,0),S953)</f>
        <v>0</v>
      </c>
      <c r="T954" s="36" t="str">
        <f>IF(M954&lt;&gt;1,"",IF(R953&gt;=3,"前面连赢 3 笔以上","前面连赢 "&amp;R953&amp;" 笔"))</f>
        <v/>
      </c>
      <c r="U954" s="40" t="str">
        <f>IF(AND(M954=1,ISNUMBER(H954)),H954-G954,"")</f>
        <v/>
      </c>
      <c r="V954" s="41" t="e">
        <f>IF(M954=1,O954,NA())</f>
        <v>#N/A</v>
      </c>
      <c r="W954" s="41" t="e">
        <f>IF(M954=1,-Q954,NA())</f>
        <v>#N/A</v>
      </c>
    </row>
    <row r="955">
      <c r="A955" s="17" t="n"/>
      <c r="B955" s="23" t="n"/>
      <c r="C955" s="25" t="n"/>
      <c r="D955" s="25" t="n"/>
      <c r="E955" s="25" t="n"/>
      <c r="F955" s="25" t="n"/>
      <c r="G955" s="35" t="n"/>
      <c r="H955" s="35" t="n"/>
      <c r="I955" s="25" t="n"/>
      <c r="J955" s="25" t="n"/>
      <c r="K955" s="36" t="str">
        <f>IF(ISNUMBER(B955),"周"&amp;CHOOSE(WEEKDAY(B955,2),"一","二","三","四","五","六","日"),"")</f>
        <v/>
      </c>
      <c r="L955" s="37" t="str">
        <f>IF(ISNUMBER(B955),DATE(YEAR(B955),MONTH(B955),1),"")</f>
        <v/>
      </c>
      <c r="M955" s="38">
        <f>IF(AND(ISNUMBER(B955),ISNUMBER(G955)),IF(AND(OR(NOT(ISNUMBER('看板'!$C$4)),B955&gt;='看板'!$C$4),OR(NOT(ISNUMBER('看板'!$E$4)),B955&lt;='看板'!$E$4),OR('看板'!$C$5="",C955='看板'!$C$5),OR('看板'!$E$5="",D955='看板'!$E$5)),1,0),0)</f>
        <v>0</v>
      </c>
      <c r="N955" s="38" t="str">
        <f>IF(M955=1,COUNTIF(M$5:M955,1),"")</f>
        <v/>
      </c>
      <c r="O955" s="39" t="str">
        <f>IF(M955=1,SUMIF(M$5:M955,1,G$5:G955),"")</f>
        <v/>
      </c>
      <c r="P955" s="39" t="str">
        <f>IF(M955=1,MAX(0,MAX(O$5:O955)),"")</f>
        <v/>
      </c>
      <c r="Q955" s="40" t="str">
        <f>IF(M955=1,P955-O955,"")</f>
        <v/>
      </c>
      <c r="R955" s="38">
        <f>IF(M955=1,IF(G955&gt;0,R954+1,0),R954)</f>
        <v>0</v>
      </c>
      <c r="S955" s="38">
        <f>IF(M955=1,IF(G955&lt;0,S954+1,0),S954)</f>
        <v>0</v>
      </c>
      <c r="T955" s="36" t="str">
        <f>IF(M955&lt;&gt;1,"",IF(R954&gt;=3,"前面连赢 3 笔以上","前面连赢 "&amp;R954&amp;" 笔"))</f>
        <v/>
      </c>
      <c r="U955" s="40" t="str">
        <f>IF(AND(M955=1,ISNUMBER(H955)),H955-G955,"")</f>
        <v/>
      </c>
      <c r="V955" s="41" t="e">
        <f>IF(M955=1,O955,NA())</f>
        <v>#N/A</v>
      </c>
      <c r="W955" s="41" t="e">
        <f>IF(M955=1,-Q955,NA())</f>
        <v>#N/A</v>
      </c>
    </row>
    <row r="956">
      <c r="A956" s="17" t="n"/>
      <c r="B956" s="23" t="n"/>
      <c r="C956" s="25" t="n"/>
      <c r="D956" s="25" t="n"/>
      <c r="E956" s="25" t="n"/>
      <c r="F956" s="25" t="n"/>
      <c r="G956" s="35" t="n"/>
      <c r="H956" s="35" t="n"/>
      <c r="I956" s="25" t="n"/>
      <c r="J956" s="25" t="n"/>
      <c r="K956" s="36" t="str">
        <f>IF(ISNUMBER(B956),"周"&amp;CHOOSE(WEEKDAY(B956,2),"一","二","三","四","五","六","日"),"")</f>
        <v/>
      </c>
      <c r="L956" s="37" t="str">
        <f>IF(ISNUMBER(B956),DATE(YEAR(B956),MONTH(B956),1),"")</f>
        <v/>
      </c>
      <c r="M956" s="38">
        <f>IF(AND(ISNUMBER(B956),ISNUMBER(G956)),IF(AND(OR(NOT(ISNUMBER('看板'!$C$4)),B956&gt;='看板'!$C$4),OR(NOT(ISNUMBER('看板'!$E$4)),B956&lt;='看板'!$E$4),OR('看板'!$C$5="",C956='看板'!$C$5),OR('看板'!$E$5="",D956='看板'!$E$5)),1,0),0)</f>
        <v>0</v>
      </c>
      <c r="N956" s="38" t="str">
        <f>IF(M956=1,COUNTIF(M$5:M956,1),"")</f>
        <v/>
      </c>
      <c r="O956" s="39" t="str">
        <f>IF(M956=1,SUMIF(M$5:M956,1,G$5:G956),"")</f>
        <v/>
      </c>
      <c r="P956" s="39" t="str">
        <f>IF(M956=1,MAX(0,MAX(O$5:O956)),"")</f>
        <v/>
      </c>
      <c r="Q956" s="40" t="str">
        <f>IF(M956=1,P956-O956,"")</f>
        <v/>
      </c>
      <c r="R956" s="38">
        <f>IF(M956=1,IF(G956&gt;0,R955+1,0),R955)</f>
        <v>0</v>
      </c>
      <c r="S956" s="38">
        <f>IF(M956=1,IF(G956&lt;0,S955+1,0),S955)</f>
        <v>0</v>
      </c>
      <c r="T956" s="36" t="str">
        <f>IF(M956&lt;&gt;1,"",IF(R955&gt;=3,"前面连赢 3 笔以上","前面连赢 "&amp;R955&amp;" 笔"))</f>
        <v/>
      </c>
      <c r="U956" s="40" t="str">
        <f>IF(AND(M956=1,ISNUMBER(H956)),H956-G956,"")</f>
        <v/>
      </c>
      <c r="V956" s="41" t="e">
        <f>IF(M956=1,O956,NA())</f>
        <v>#N/A</v>
      </c>
      <c r="W956" s="41" t="e">
        <f>IF(M956=1,-Q956,NA())</f>
        <v>#N/A</v>
      </c>
    </row>
    <row r="957">
      <c r="A957" s="17" t="n"/>
      <c r="B957" s="23" t="n"/>
      <c r="C957" s="25" t="n"/>
      <c r="D957" s="25" t="n"/>
      <c r="E957" s="25" t="n"/>
      <c r="F957" s="25" t="n"/>
      <c r="G957" s="35" t="n"/>
      <c r="H957" s="35" t="n"/>
      <c r="I957" s="25" t="n"/>
      <c r="J957" s="25" t="n"/>
      <c r="K957" s="36" t="str">
        <f>IF(ISNUMBER(B957),"周"&amp;CHOOSE(WEEKDAY(B957,2),"一","二","三","四","五","六","日"),"")</f>
        <v/>
      </c>
      <c r="L957" s="37" t="str">
        <f>IF(ISNUMBER(B957),DATE(YEAR(B957),MONTH(B957),1),"")</f>
        <v/>
      </c>
      <c r="M957" s="38">
        <f>IF(AND(ISNUMBER(B957),ISNUMBER(G957)),IF(AND(OR(NOT(ISNUMBER('看板'!$C$4)),B957&gt;='看板'!$C$4),OR(NOT(ISNUMBER('看板'!$E$4)),B957&lt;='看板'!$E$4),OR('看板'!$C$5="",C957='看板'!$C$5),OR('看板'!$E$5="",D957='看板'!$E$5)),1,0),0)</f>
        <v>0</v>
      </c>
      <c r="N957" s="38" t="str">
        <f>IF(M957=1,COUNTIF(M$5:M957,1),"")</f>
        <v/>
      </c>
      <c r="O957" s="39" t="str">
        <f>IF(M957=1,SUMIF(M$5:M957,1,G$5:G957),"")</f>
        <v/>
      </c>
      <c r="P957" s="39" t="str">
        <f>IF(M957=1,MAX(0,MAX(O$5:O957)),"")</f>
        <v/>
      </c>
      <c r="Q957" s="40" t="str">
        <f>IF(M957=1,P957-O957,"")</f>
        <v/>
      </c>
      <c r="R957" s="38">
        <f>IF(M957=1,IF(G957&gt;0,R956+1,0),R956)</f>
        <v>0</v>
      </c>
      <c r="S957" s="38">
        <f>IF(M957=1,IF(G957&lt;0,S956+1,0),S956)</f>
        <v>0</v>
      </c>
      <c r="T957" s="36" t="str">
        <f>IF(M957&lt;&gt;1,"",IF(R956&gt;=3,"前面连赢 3 笔以上","前面连赢 "&amp;R956&amp;" 笔"))</f>
        <v/>
      </c>
      <c r="U957" s="40" t="str">
        <f>IF(AND(M957=1,ISNUMBER(H957)),H957-G957,"")</f>
        <v/>
      </c>
      <c r="V957" s="41" t="e">
        <f>IF(M957=1,O957,NA())</f>
        <v>#N/A</v>
      </c>
      <c r="W957" s="41" t="e">
        <f>IF(M957=1,-Q957,NA())</f>
        <v>#N/A</v>
      </c>
    </row>
    <row r="958">
      <c r="A958" s="17" t="n"/>
      <c r="B958" s="23" t="n"/>
      <c r="C958" s="25" t="n"/>
      <c r="D958" s="25" t="n"/>
      <c r="E958" s="25" t="n"/>
      <c r="F958" s="25" t="n"/>
      <c r="G958" s="35" t="n"/>
      <c r="H958" s="35" t="n"/>
      <c r="I958" s="25" t="n"/>
      <c r="J958" s="25" t="n"/>
      <c r="K958" s="36" t="str">
        <f>IF(ISNUMBER(B958),"周"&amp;CHOOSE(WEEKDAY(B958,2),"一","二","三","四","五","六","日"),"")</f>
        <v/>
      </c>
      <c r="L958" s="37" t="str">
        <f>IF(ISNUMBER(B958),DATE(YEAR(B958),MONTH(B958),1),"")</f>
        <v/>
      </c>
      <c r="M958" s="38">
        <f>IF(AND(ISNUMBER(B958),ISNUMBER(G958)),IF(AND(OR(NOT(ISNUMBER('看板'!$C$4)),B958&gt;='看板'!$C$4),OR(NOT(ISNUMBER('看板'!$E$4)),B958&lt;='看板'!$E$4),OR('看板'!$C$5="",C958='看板'!$C$5),OR('看板'!$E$5="",D958='看板'!$E$5)),1,0),0)</f>
        <v>0</v>
      </c>
      <c r="N958" s="38" t="str">
        <f>IF(M958=1,COUNTIF(M$5:M958,1),"")</f>
        <v/>
      </c>
      <c r="O958" s="39" t="str">
        <f>IF(M958=1,SUMIF(M$5:M958,1,G$5:G958),"")</f>
        <v/>
      </c>
      <c r="P958" s="39" t="str">
        <f>IF(M958=1,MAX(0,MAX(O$5:O958)),"")</f>
        <v/>
      </c>
      <c r="Q958" s="40" t="str">
        <f>IF(M958=1,P958-O958,"")</f>
        <v/>
      </c>
      <c r="R958" s="38">
        <f>IF(M958=1,IF(G958&gt;0,R957+1,0),R957)</f>
        <v>0</v>
      </c>
      <c r="S958" s="38">
        <f>IF(M958=1,IF(G958&lt;0,S957+1,0),S957)</f>
        <v>0</v>
      </c>
      <c r="T958" s="36" t="str">
        <f>IF(M958&lt;&gt;1,"",IF(R957&gt;=3,"前面连赢 3 笔以上","前面连赢 "&amp;R957&amp;" 笔"))</f>
        <v/>
      </c>
      <c r="U958" s="40" t="str">
        <f>IF(AND(M958=1,ISNUMBER(H958)),H958-G958,"")</f>
        <v/>
      </c>
      <c r="V958" s="41" t="e">
        <f>IF(M958=1,O958,NA())</f>
        <v>#N/A</v>
      </c>
      <c r="W958" s="41" t="e">
        <f>IF(M958=1,-Q958,NA())</f>
        <v>#N/A</v>
      </c>
    </row>
    <row r="959">
      <c r="A959" s="17" t="n"/>
      <c r="B959" s="23" t="n"/>
      <c r="C959" s="25" t="n"/>
      <c r="D959" s="25" t="n"/>
      <c r="E959" s="25" t="n"/>
      <c r="F959" s="25" t="n"/>
      <c r="G959" s="35" t="n"/>
      <c r="H959" s="35" t="n"/>
      <c r="I959" s="25" t="n"/>
      <c r="J959" s="25" t="n"/>
      <c r="K959" s="36" t="str">
        <f>IF(ISNUMBER(B959),"周"&amp;CHOOSE(WEEKDAY(B959,2),"一","二","三","四","五","六","日"),"")</f>
        <v/>
      </c>
      <c r="L959" s="37" t="str">
        <f>IF(ISNUMBER(B959),DATE(YEAR(B959),MONTH(B959),1),"")</f>
        <v/>
      </c>
      <c r="M959" s="38">
        <f>IF(AND(ISNUMBER(B959),ISNUMBER(G959)),IF(AND(OR(NOT(ISNUMBER('看板'!$C$4)),B959&gt;='看板'!$C$4),OR(NOT(ISNUMBER('看板'!$E$4)),B959&lt;='看板'!$E$4),OR('看板'!$C$5="",C959='看板'!$C$5),OR('看板'!$E$5="",D959='看板'!$E$5)),1,0),0)</f>
        <v>0</v>
      </c>
      <c r="N959" s="38" t="str">
        <f>IF(M959=1,COUNTIF(M$5:M959,1),"")</f>
        <v/>
      </c>
      <c r="O959" s="39" t="str">
        <f>IF(M959=1,SUMIF(M$5:M959,1,G$5:G959),"")</f>
        <v/>
      </c>
      <c r="P959" s="39" t="str">
        <f>IF(M959=1,MAX(0,MAX(O$5:O959)),"")</f>
        <v/>
      </c>
      <c r="Q959" s="40" t="str">
        <f>IF(M959=1,P959-O959,"")</f>
        <v/>
      </c>
      <c r="R959" s="38">
        <f>IF(M959=1,IF(G959&gt;0,R958+1,0),R958)</f>
        <v>0</v>
      </c>
      <c r="S959" s="38">
        <f>IF(M959=1,IF(G959&lt;0,S958+1,0),S958)</f>
        <v>0</v>
      </c>
      <c r="T959" s="36" t="str">
        <f>IF(M959&lt;&gt;1,"",IF(R958&gt;=3,"前面连赢 3 笔以上","前面连赢 "&amp;R958&amp;" 笔"))</f>
        <v/>
      </c>
      <c r="U959" s="40" t="str">
        <f>IF(AND(M959=1,ISNUMBER(H959)),H959-G959,"")</f>
        <v/>
      </c>
      <c r="V959" s="41" t="e">
        <f>IF(M959=1,O959,NA())</f>
        <v>#N/A</v>
      </c>
      <c r="W959" s="41" t="e">
        <f>IF(M959=1,-Q959,NA())</f>
        <v>#N/A</v>
      </c>
    </row>
    <row r="960">
      <c r="A960" s="17" t="n"/>
      <c r="B960" s="23" t="n"/>
      <c r="C960" s="25" t="n"/>
      <c r="D960" s="25" t="n"/>
      <c r="E960" s="25" t="n"/>
      <c r="F960" s="25" t="n"/>
      <c r="G960" s="35" t="n"/>
      <c r="H960" s="35" t="n"/>
      <c r="I960" s="25" t="n"/>
      <c r="J960" s="25" t="n"/>
      <c r="K960" s="36" t="str">
        <f>IF(ISNUMBER(B960),"周"&amp;CHOOSE(WEEKDAY(B960,2),"一","二","三","四","五","六","日"),"")</f>
        <v/>
      </c>
      <c r="L960" s="37" t="str">
        <f>IF(ISNUMBER(B960),DATE(YEAR(B960),MONTH(B960),1),"")</f>
        <v/>
      </c>
      <c r="M960" s="38">
        <f>IF(AND(ISNUMBER(B960),ISNUMBER(G960)),IF(AND(OR(NOT(ISNUMBER('看板'!$C$4)),B960&gt;='看板'!$C$4),OR(NOT(ISNUMBER('看板'!$E$4)),B960&lt;='看板'!$E$4),OR('看板'!$C$5="",C960='看板'!$C$5),OR('看板'!$E$5="",D960='看板'!$E$5)),1,0),0)</f>
        <v>0</v>
      </c>
      <c r="N960" s="38" t="str">
        <f>IF(M960=1,COUNTIF(M$5:M960,1),"")</f>
        <v/>
      </c>
      <c r="O960" s="39" t="str">
        <f>IF(M960=1,SUMIF(M$5:M960,1,G$5:G960),"")</f>
        <v/>
      </c>
      <c r="P960" s="39" t="str">
        <f>IF(M960=1,MAX(0,MAX(O$5:O960)),"")</f>
        <v/>
      </c>
      <c r="Q960" s="40" t="str">
        <f>IF(M960=1,P960-O960,"")</f>
        <v/>
      </c>
      <c r="R960" s="38">
        <f>IF(M960=1,IF(G960&gt;0,R959+1,0),R959)</f>
        <v>0</v>
      </c>
      <c r="S960" s="38">
        <f>IF(M960=1,IF(G960&lt;0,S959+1,0),S959)</f>
        <v>0</v>
      </c>
      <c r="T960" s="36" t="str">
        <f>IF(M960&lt;&gt;1,"",IF(R959&gt;=3,"前面连赢 3 笔以上","前面连赢 "&amp;R959&amp;" 笔"))</f>
        <v/>
      </c>
      <c r="U960" s="40" t="str">
        <f>IF(AND(M960=1,ISNUMBER(H960)),H960-G960,"")</f>
        <v/>
      </c>
      <c r="V960" s="41" t="e">
        <f>IF(M960=1,O960,NA())</f>
        <v>#N/A</v>
      </c>
      <c r="W960" s="41" t="e">
        <f>IF(M960=1,-Q960,NA())</f>
        <v>#N/A</v>
      </c>
    </row>
    <row r="961">
      <c r="A961" s="17" t="n"/>
      <c r="B961" s="23" t="n"/>
      <c r="C961" s="25" t="n"/>
      <c r="D961" s="25" t="n"/>
      <c r="E961" s="25" t="n"/>
      <c r="F961" s="25" t="n"/>
      <c r="G961" s="35" t="n"/>
      <c r="H961" s="35" t="n"/>
      <c r="I961" s="25" t="n"/>
      <c r="J961" s="25" t="n"/>
      <c r="K961" s="36" t="str">
        <f>IF(ISNUMBER(B961),"周"&amp;CHOOSE(WEEKDAY(B961,2),"一","二","三","四","五","六","日"),"")</f>
        <v/>
      </c>
      <c r="L961" s="37" t="str">
        <f>IF(ISNUMBER(B961),DATE(YEAR(B961),MONTH(B961),1),"")</f>
        <v/>
      </c>
      <c r="M961" s="38">
        <f>IF(AND(ISNUMBER(B961),ISNUMBER(G961)),IF(AND(OR(NOT(ISNUMBER('看板'!$C$4)),B961&gt;='看板'!$C$4),OR(NOT(ISNUMBER('看板'!$E$4)),B961&lt;='看板'!$E$4),OR('看板'!$C$5="",C961='看板'!$C$5),OR('看板'!$E$5="",D961='看板'!$E$5)),1,0),0)</f>
        <v>0</v>
      </c>
      <c r="N961" s="38" t="str">
        <f>IF(M961=1,COUNTIF(M$5:M961,1),"")</f>
        <v/>
      </c>
      <c r="O961" s="39" t="str">
        <f>IF(M961=1,SUMIF(M$5:M961,1,G$5:G961),"")</f>
        <v/>
      </c>
      <c r="P961" s="39" t="str">
        <f>IF(M961=1,MAX(0,MAX(O$5:O961)),"")</f>
        <v/>
      </c>
      <c r="Q961" s="40" t="str">
        <f>IF(M961=1,P961-O961,"")</f>
        <v/>
      </c>
      <c r="R961" s="38">
        <f>IF(M961=1,IF(G961&gt;0,R960+1,0),R960)</f>
        <v>0</v>
      </c>
      <c r="S961" s="38">
        <f>IF(M961=1,IF(G961&lt;0,S960+1,0),S960)</f>
        <v>0</v>
      </c>
      <c r="T961" s="36" t="str">
        <f>IF(M961&lt;&gt;1,"",IF(R960&gt;=3,"前面连赢 3 笔以上","前面连赢 "&amp;R960&amp;" 笔"))</f>
        <v/>
      </c>
      <c r="U961" s="40" t="str">
        <f>IF(AND(M961=1,ISNUMBER(H961)),H961-G961,"")</f>
        <v/>
      </c>
      <c r="V961" s="41" t="e">
        <f>IF(M961=1,O961,NA())</f>
        <v>#N/A</v>
      </c>
      <c r="W961" s="41" t="e">
        <f>IF(M961=1,-Q961,NA())</f>
        <v>#N/A</v>
      </c>
    </row>
    <row r="962">
      <c r="A962" s="17" t="n"/>
      <c r="B962" s="23" t="n"/>
      <c r="C962" s="25" t="n"/>
      <c r="D962" s="25" t="n"/>
      <c r="E962" s="25" t="n"/>
      <c r="F962" s="25" t="n"/>
      <c r="G962" s="35" t="n"/>
      <c r="H962" s="35" t="n"/>
      <c r="I962" s="25" t="n"/>
      <c r="J962" s="25" t="n"/>
      <c r="K962" s="36" t="str">
        <f>IF(ISNUMBER(B962),"周"&amp;CHOOSE(WEEKDAY(B962,2),"一","二","三","四","五","六","日"),"")</f>
        <v/>
      </c>
      <c r="L962" s="37" t="str">
        <f>IF(ISNUMBER(B962),DATE(YEAR(B962),MONTH(B962),1),"")</f>
        <v/>
      </c>
      <c r="M962" s="38">
        <f>IF(AND(ISNUMBER(B962),ISNUMBER(G962)),IF(AND(OR(NOT(ISNUMBER('看板'!$C$4)),B962&gt;='看板'!$C$4),OR(NOT(ISNUMBER('看板'!$E$4)),B962&lt;='看板'!$E$4),OR('看板'!$C$5="",C962='看板'!$C$5),OR('看板'!$E$5="",D962='看板'!$E$5)),1,0),0)</f>
        <v>0</v>
      </c>
      <c r="N962" s="38" t="str">
        <f>IF(M962=1,COUNTIF(M$5:M962,1),"")</f>
        <v/>
      </c>
      <c r="O962" s="39" t="str">
        <f>IF(M962=1,SUMIF(M$5:M962,1,G$5:G962),"")</f>
        <v/>
      </c>
      <c r="P962" s="39" t="str">
        <f>IF(M962=1,MAX(0,MAX(O$5:O962)),"")</f>
        <v/>
      </c>
      <c r="Q962" s="40" t="str">
        <f>IF(M962=1,P962-O962,"")</f>
        <v/>
      </c>
      <c r="R962" s="38">
        <f>IF(M962=1,IF(G962&gt;0,R961+1,0),R961)</f>
        <v>0</v>
      </c>
      <c r="S962" s="38">
        <f>IF(M962=1,IF(G962&lt;0,S961+1,0),S961)</f>
        <v>0</v>
      </c>
      <c r="T962" s="36" t="str">
        <f>IF(M962&lt;&gt;1,"",IF(R961&gt;=3,"前面连赢 3 笔以上","前面连赢 "&amp;R961&amp;" 笔"))</f>
        <v/>
      </c>
      <c r="U962" s="40" t="str">
        <f>IF(AND(M962=1,ISNUMBER(H962)),H962-G962,"")</f>
        <v/>
      </c>
      <c r="V962" s="41" t="e">
        <f>IF(M962=1,O962,NA())</f>
        <v>#N/A</v>
      </c>
      <c r="W962" s="41" t="e">
        <f>IF(M962=1,-Q962,NA())</f>
        <v>#N/A</v>
      </c>
    </row>
    <row r="963">
      <c r="A963" s="17" t="n"/>
      <c r="B963" s="23" t="n"/>
      <c r="C963" s="25" t="n"/>
      <c r="D963" s="25" t="n"/>
      <c r="E963" s="25" t="n"/>
      <c r="F963" s="25" t="n"/>
      <c r="G963" s="35" t="n"/>
      <c r="H963" s="35" t="n"/>
      <c r="I963" s="25" t="n"/>
      <c r="J963" s="25" t="n"/>
      <c r="K963" s="36" t="str">
        <f>IF(ISNUMBER(B963),"周"&amp;CHOOSE(WEEKDAY(B963,2),"一","二","三","四","五","六","日"),"")</f>
        <v/>
      </c>
      <c r="L963" s="37" t="str">
        <f>IF(ISNUMBER(B963),DATE(YEAR(B963),MONTH(B963),1),"")</f>
        <v/>
      </c>
      <c r="M963" s="38">
        <f>IF(AND(ISNUMBER(B963),ISNUMBER(G963)),IF(AND(OR(NOT(ISNUMBER('看板'!$C$4)),B963&gt;='看板'!$C$4),OR(NOT(ISNUMBER('看板'!$E$4)),B963&lt;='看板'!$E$4),OR('看板'!$C$5="",C963='看板'!$C$5),OR('看板'!$E$5="",D963='看板'!$E$5)),1,0),0)</f>
        <v>0</v>
      </c>
      <c r="N963" s="38" t="str">
        <f>IF(M963=1,COUNTIF(M$5:M963,1),"")</f>
        <v/>
      </c>
      <c r="O963" s="39" t="str">
        <f>IF(M963=1,SUMIF(M$5:M963,1,G$5:G963),"")</f>
        <v/>
      </c>
      <c r="P963" s="39" t="str">
        <f>IF(M963=1,MAX(0,MAX(O$5:O963)),"")</f>
        <v/>
      </c>
      <c r="Q963" s="40" t="str">
        <f>IF(M963=1,P963-O963,"")</f>
        <v/>
      </c>
      <c r="R963" s="38">
        <f>IF(M963=1,IF(G963&gt;0,R962+1,0),R962)</f>
        <v>0</v>
      </c>
      <c r="S963" s="38">
        <f>IF(M963=1,IF(G963&lt;0,S962+1,0),S962)</f>
        <v>0</v>
      </c>
      <c r="T963" s="36" t="str">
        <f>IF(M963&lt;&gt;1,"",IF(R962&gt;=3,"前面连赢 3 笔以上","前面连赢 "&amp;R962&amp;" 笔"))</f>
        <v/>
      </c>
      <c r="U963" s="40" t="str">
        <f>IF(AND(M963=1,ISNUMBER(H963)),H963-G963,"")</f>
        <v/>
      </c>
      <c r="V963" s="41" t="e">
        <f>IF(M963=1,O963,NA())</f>
        <v>#N/A</v>
      </c>
      <c r="W963" s="41" t="e">
        <f>IF(M963=1,-Q963,NA())</f>
        <v>#N/A</v>
      </c>
    </row>
    <row r="964">
      <c r="A964" s="17" t="n"/>
      <c r="B964" s="23" t="n"/>
      <c r="C964" s="25" t="n"/>
      <c r="D964" s="25" t="n"/>
      <c r="E964" s="25" t="n"/>
      <c r="F964" s="25" t="n"/>
      <c r="G964" s="35" t="n"/>
      <c r="H964" s="35" t="n"/>
      <c r="I964" s="25" t="n"/>
      <c r="J964" s="25" t="n"/>
      <c r="K964" s="36" t="str">
        <f>IF(ISNUMBER(B964),"周"&amp;CHOOSE(WEEKDAY(B964,2),"一","二","三","四","五","六","日"),"")</f>
        <v/>
      </c>
      <c r="L964" s="37" t="str">
        <f>IF(ISNUMBER(B964),DATE(YEAR(B964),MONTH(B964),1),"")</f>
        <v/>
      </c>
      <c r="M964" s="38">
        <f>IF(AND(ISNUMBER(B964),ISNUMBER(G964)),IF(AND(OR(NOT(ISNUMBER('看板'!$C$4)),B964&gt;='看板'!$C$4),OR(NOT(ISNUMBER('看板'!$E$4)),B964&lt;='看板'!$E$4),OR('看板'!$C$5="",C964='看板'!$C$5),OR('看板'!$E$5="",D964='看板'!$E$5)),1,0),0)</f>
        <v>0</v>
      </c>
      <c r="N964" s="38" t="str">
        <f>IF(M964=1,COUNTIF(M$5:M964,1),"")</f>
        <v/>
      </c>
      <c r="O964" s="39" t="str">
        <f>IF(M964=1,SUMIF(M$5:M964,1,G$5:G964),"")</f>
        <v/>
      </c>
      <c r="P964" s="39" t="str">
        <f>IF(M964=1,MAX(0,MAX(O$5:O964)),"")</f>
        <v/>
      </c>
      <c r="Q964" s="40" t="str">
        <f>IF(M964=1,P964-O964,"")</f>
        <v/>
      </c>
      <c r="R964" s="38">
        <f>IF(M964=1,IF(G964&gt;0,R963+1,0),R963)</f>
        <v>0</v>
      </c>
      <c r="S964" s="38">
        <f>IF(M964=1,IF(G964&lt;0,S963+1,0),S963)</f>
        <v>0</v>
      </c>
      <c r="T964" s="36" t="str">
        <f>IF(M964&lt;&gt;1,"",IF(R963&gt;=3,"前面连赢 3 笔以上","前面连赢 "&amp;R963&amp;" 笔"))</f>
        <v/>
      </c>
      <c r="U964" s="40" t="str">
        <f>IF(AND(M964=1,ISNUMBER(H964)),H964-G964,"")</f>
        <v/>
      </c>
      <c r="V964" s="41" t="e">
        <f>IF(M964=1,O964,NA())</f>
        <v>#N/A</v>
      </c>
      <c r="W964" s="41" t="e">
        <f>IF(M964=1,-Q964,NA())</f>
        <v>#N/A</v>
      </c>
    </row>
    <row r="965">
      <c r="A965" s="17" t="n"/>
      <c r="B965" s="23" t="n"/>
      <c r="C965" s="25" t="n"/>
      <c r="D965" s="25" t="n"/>
      <c r="E965" s="25" t="n"/>
      <c r="F965" s="25" t="n"/>
      <c r="G965" s="35" t="n"/>
      <c r="H965" s="35" t="n"/>
      <c r="I965" s="25" t="n"/>
      <c r="J965" s="25" t="n"/>
      <c r="K965" s="36" t="str">
        <f>IF(ISNUMBER(B965),"周"&amp;CHOOSE(WEEKDAY(B965,2),"一","二","三","四","五","六","日"),"")</f>
        <v/>
      </c>
      <c r="L965" s="37" t="str">
        <f>IF(ISNUMBER(B965),DATE(YEAR(B965),MONTH(B965),1),"")</f>
        <v/>
      </c>
      <c r="M965" s="38">
        <f>IF(AND(ISNUMBER(B965),ISNUMBER(G965)),IF(AND(OR(NOT(ISNUMBER('看板'!$C$4)),B965&gt;='看板'!$C$4),OR(NOT(ISNUMBER('看板'!$E$4)),B965&lt;='看板'!$E$4),OR('看板'!$C$5="",C965='看板'!$C$5),OR('看板'!$E$5="",D965='看板'!$E$5)),1,0),0)</f>
        <v>0</v>
      </c>
      <c r="N965" s="38" t="str">
        <f>IF(M965=1,COUNTIF(M$5:M965,1),"")</f>
        <v/>
      </c>
      <c r="O965" s="39" t="str">
        <f>IF(M965=1,SUMIF(M$5:M965,1,G$5:G965),"")</f>
        <v/>
      </c>
      <c r="P965" s="39" t="str">
        <f>IF(M965=1,MAX(0,MAX(O$5:O965)),"")</f>
        <v/>
      </c>
      <c r="Q965" s="40" t="str">
        <f>IF(M965=1,P965-O965,"")</f>
        <v/>
      </c>
      <c r="R965" s="38">
        <f>IF(M965=1,IF(G965&gt;0,R964+1,0),R964)</f>
        <v>0</v>
      </c>
      <c r="S965" s="38">
        <f>IF(M965=1,IF(G965&lt;0,S964+1,0),S964)</f>
        <v>0</v>
      </c>
      <c r="T965" s="36" t="str">
        <f>IF(M965&lt;&gt;1,"",IF(R964&gt;=3,"前面连赢 3 笔以上","前面连赢 "&amp;R964&amp;" 笔"))</f>
        <v/>
      </c>
      <c r="U965" s="40" t="str">
        <f>IF(AND(M965=1,ISNUMBER(H965)),H965-G965,"")</f>
        <v/>
      </c>
      <c r="V965" s="41" t="e">
        <f>IF(M965=1,O965,NA())</f>
        <v>#N/A</v>
      </c>
      <c r="W965" s="41" t="e">
        <f>IF(M965=1,-Q965,NA())</f>
        <v>#N/A</v>
      </c>
    </row>
    <row r="966">
      <c r="A966" s="17" t="n"/>
      <c r="B966" s="23" t="n"/>
      <c r="C966" s="25" t="n"/>
      <c r="D966" s="25" t="n"/>
      <c r="E966" s="25" t="n"/>
      <c r="F966" s="25" t="n"/>
      <c r="G966" s="35" t="n"/>
      <c r="H966" s="35" t="n"/>
      <c r="I966" s="25" t="n"/>
      <c r="J966" s="25" t="n"/>
      <c r="K966" s="36" t="str">
        <f>IF(ISNUMBER(B966),"周"&amp;CHOOSE(WEEKDAY(B966,2),"一","二","三","四","五","六","日"),"")</f>
        <v/>
      </c>
      <c r="L966" s="37" t="str">
        <f>IF(ISNUMBER(B966),DATE(YEAR(B966),MONTH(B966),1),"")</f>
        <v/>
      </c>
      <c r="M966" s="38">
        <f>IF(AND(ISNUMBER(B966),ISNUMBER(G966)),IF(AND(OR(NOT(ISNUMBER('看板'!$C$4)),B966&gt;='看板'!$C$4),OR(NOT(ISNUMBER('看板'!$E$4)),B966&lt;='看板'!$E$4),OR('看板'!$C$5="",C966='看板'!$C$5),OR('看板'!$E$5="",D966='看板'!$E$5)),1,0),0)</f>
        <v>0</v>
      </c>
      <c r="N966" s="38" t="str">
        <f>IF(M966=1,COUNTIF(M$5:M966,1),"")</f>
        <v/>
      </c>
      <c r="O966" s="39" t="str">
        <f>IF(M966=1,SUMIF(M$5:M966,1,G$5:G966),"")</f>
        <v/>
      </c>
      <c r="P966" s="39" t="str">
        <f>IF(M966=1,MAX(0,MAX(O$5:O966)),"")</f>
        <v/>
      </c>
      <c r="Q966" s="40" t="str">
        <f>IF(M966=1,P966-O966,"")</f>
        <v/>
      </c>
      <c r="R966" s="38">
        <f>IF(M966=1,IF(G966&gt;0,R965+1,0),R965)</f>
        <v>0</v>
      </c>
      <c r="S966" s="38">
        <f>IF(M966=1,IF(G966&lt;0,S965+1,0),S965)</f>
        <v>0</v>
      </c>
      <c r="T966" s="36" t="str">
        <f>IF(M966&lt;&gt;1,"",IF(R965&gt;=3,"前面连赢 3 笔以上","前面连赢 "&amp;R965&amp;" 笔"))</f>
        <v/>
      </c>
      <c r="U966" s="40" t="str">
        <f>IF(AND(M966=1,ISNUMBER(H966)),H966-G966,"")</f>
        <v/>
      </c>
      <c r="V966" s="41" t="e">
        <f>IF(M966=1,O966,NA())</f>
        <v>#N/A</v>
      </c>
      <c r="W966" s="41" t="e">
        <f>IF(M966=1,-Q966,NA())</f>
        <v>#N/A</v>
      </c>
    </row>
    <row r="967">
      <c r="A967" s="17" t="n"/>
      <c r="B967" s="23" t="n"/>
      <c r="C967" s="25" t="n"/>
      <c r="D967" s="25" t="n"/>
      <c r="E967" s="25" t="n"/>
      <c r="F967" s="25" t="n"/>
      <c r="G967" s="35" t="n"/>
      <c r="H967" s="35" t="n"/>
      <c r="I967" s="25" t="n"/>
      <c r="J967" s="25" t="n"/>
      <c r="K967" s="36" t="str">
        <f>IF(ISNUMBER(B967),"周"&amp;CHOOSE(WEEKDAY(B967,2),"一","二","三","四","五","六","日"),"")</f>
        <v/>
      </c>
      <c r="L967" s="37" t="str">
        <f>IF(ISNUMBER(B967),DATE(YEAR(B967),MONTH(B967),1),"")</f>
        <v/>
      </c>
      <c r="M967" s="38">
        <f>IF(AND(ISNUMBER(B967),ISNUMBER(G967)),IF(AND(OR(NOT(ISNUMBER('看板'!$C$4)),B967&gt;='看板'!$C$4),OR(NOT(ISNUMBER('看板'!$E$4)),B967&lt;='看板'!$E$4),OR('看板'!$C$5="",C967='看板'!$C$5),OR('看板'!$E$5="",D967='看板'!$E$5)),1,0),0)</f>
        <v>0</v>
      </c>
      <c r="N967" s="38" t="str">
        <f>IF(M967=1,COUNTIF(M$5:M967,1),"")</f>
        <v/>
      </c>
      <c r="O967" s="39" t="str">
        <f>IF(M967=1,SUMIF(M$5:M967,1,G$5:G967),"")</f>
        <v/>
      </c>
      <c r="P967" s="39" t="str">
        <f>IF(M967=1,MAX(0,MAX(O$5:O967)),"")</f>
        <v/>
      </c>
      <c r="Q967" s="40" t="str">
        <f>IF(M967=1,P967-O967,"")</f>
        <v/>
      </c>
      <c r="R967" s="38">
        <f>IF(M967=1,IF(G967&gt;0,R966+1,0),R966)</f>
        <v>0</v>
      </c>
      <c r="S967" s="38">
        <f>IF(M967=1,IF(G967&lt;0,S966+1,0),S966)</f>
        <v>0</v>
      </c>
      <c r="T967" s="36" t="str">
        <f>IF(M967&lt;&gt;1,"",IF(R966&gt;=3,"前面连赢 3 笔以上","前面连赢 "&amp;R966&amp;" 笔"))</f>
        <v/>
      </c>
      <c r="U967" s="40" t="str">
        <f>IF(AND(M967=1,ISNUMBER(H967)),H967-G967,"")</f>
        <v/>
      </c>
      <c r="V967" s="41" t="e">
        <f>IF(M967=1,O967,NA())</f>
        <v>#N/A</v>
      </c>
      <c r="W967" s="41" t="e">
        <f>IF(M967=1,-Q967,NA())</f>
        <v>#N/A</v>
      </c>
    </row>
    <row r="968">
      <c r="A968" s="17" t="n"/>
      <c r="B968" s="23" t="n"/>
      <c r="C968" s="25" t="n"/>
      <c r="D968" s="25" t="n"/>
      <c r="E968" s="25" t="n"/>
      <c r="F968" s="25" t="n"/>
      <c r="G968" s="35" t="n"/>
      <c r="H968" s="35" t="n"/>
      <c r="I968" s="25" t="n"/>
      <c r="J968" s="25" t="n"/>
      <c r="K968" s="36" t="str">
        <f>IF(ISNUMBER(B968),"周"&amp;CHOOSE(WEEKDAY(B968,2),"一","二","三","四","五","六","日"),"")</f>
        <v/>
      </c>
      <c r="L968" s="37" t="str">
        <f>IF(ISNUMBER(B968),DATE(YEAR(B968),MONTH(B968),1),"")</f>
        <v/>
      </c>
      <c r="M968" s="38">
        <f>IF(AND(ISNUMBER(B968),ISNUMBER(G968)),IF(AND(OR(NOT(ISNUMBER('看板'!$C$4)),B968&gt;='看板'!$C$4),OR(NOT(ISNUMBER('看板'!$E$4)),B968&lt;='看板'!$E$4),OR('看板'!$C$5="",C968='看板'!$C$5),OR('看板'!$E$5="",D968='看板'!$E$5)),1,0),0)</f>
        <v>0</v>
      </c>
      <c r="N968" s="38" t="str">
        <f>IF(M968=1,COUNTIF(M$5:M968,1),"")</f>
        <v/>
      </c>
      <c r="O968" s="39" t="str">
        <f>IF(M968=1,SUMIF(M$5:M968,1,G$5:G968),"")</f>
        <v/>
      </c>
      <c r="P968" s="39" t="str">
        <f>IF(M968=1,MAX(0,MAX(O$5:O968)),"")</f>
        <v/>
      </c>
      <c r="Q968" s="40" t="str">
        <f>IF(M968=1,P968-O968,"")</f>
        <v/>
      </c>
      <c r="R968" s="38">
        <f>IF(M968=1,IF(G968&gt;0,R967+1,0),R967)</f>
        <v>0</v>
      </c>
      <c r="S968" s="38">
        <f>IF(M968=1,IF(G968&lt;0,S967+1,0),S967)</f>
        <v>0</v>
      </c>
      <c r="T968" s="36" t="str">
        <f>IF(M968&lt;&gt;1,"",IF(R967&gt;=3,"前面连赢 3 笔以上","前面连赢 "&amp;R967&amp;" 笔"))</f>
        <v/>
      </c>
      <c r="U968" s="40" t="str">
        <f>IF(AND(M968=1,ISNUMBER(H968)),H968-G968,"")</f>
        <v/>
      </c>
      <c r="V968" s="41" t="e">
        <f>IF(M968=1,O968,NA())</f>
        <v>#N/A</v>
      </c>
      <c r="W968" s="41" t="e">
        <f>IF(M968=1,-Q968,NA())</f>
        <v>#N/A</v>
      </c>
    </row>
    <row r="969">
      <c r="A969" s="17" t="n"/>
      <c r="B969" s="23" t="n"/>
      <c r="C969" s="25" t="n"/>
      <c r="D969" s="25" t="n"/>
      <c r="E969" s="25" t="n"/>
      <c r="F969" s="25" t="n"/>
      <c r="G969" s="35" t="n"/>
      <c r="H969" s="35" t="n"/>
      <c r="I969" s="25" t="n"/>
      <c r="J969" s="25" t="n"/>
      <c r="K969" s="36" t="str">
        <f>IF(ISNUMBER(B969),"周"&amp;CHOOSE(WEEKDAY(B969,2),"一","二","三","四","五","六","日"),"")</f>
        <v/>
      </c>
      <c r="L969" s="37" t="str">
        <f>IF(ISNUMBER(B969),DATE(YEAR(B969),MONTH(B969),1),"")</f>
        <v/>
      </c>
      <c r="M969" s="38">
        <f>IF(AND(ISNUMBER(B969),ISNUMBER(G969)),IF(AND(OR(NOT(ISNUMBER('看板'!$C$4)),B969&gt;='看板'!$C$4),OR(NOT(ISNUMBER('看板'!$E$4)),B969&lt;='看板'!$E$4),OR('看板'!$C$5="",C969='看板'!$C$5),OR('看板'!$E$5="",D969='看板'!$E$5)),1,0),0)</f>
        <v>0</v>
      </c>
      <c r="N969" s="38" t="str">
        <f>IF(M969=1,COUNTIF(M$5:M969,1),"")</f>
        <v/>
      </c>
      <c r="O969" s="39" t="str">
        <f>IF(M969=1,SUMIF(M$5:M969,1,G$5:G969),"")</f>
        <v/>
      </c>
      <c r="P969" s="39" t="str">
        <f>IF(M969=1,MAX(0,MAX(O$5:O969)),"")</f>
        <v/>
      </c>
      <c r="Q969" s="40" t="str">
        <f>IF(M969=1,P969-O969,"")</f>
        <v/>
      </c>
      <c r="R969" s="38">
        <f>IF(M969=1,IF(G969&gt;0,R968+1,0),R968)</f>
        <v>0</v>
      </c>
      <c r="S969" s="38">
        <f>IF(M969=1,IF(G969&lt;0,S968+1,0),S968)</f>
        <v>0</v>
      </c>
      <c r="T969" s="36" t="str">
        <f>IF(M969&lt;&gt;1,"",IF(R968&gt;=3,"前面连赢 3 笔以上","前面连赢 "&amp;R968&amp;" 笔"))</f>
        <v/>
      </c>
      <c r="U969" s="40" t="str">
        <f>IF(AND(M969=1,ISNUMBER(H969)),H969-G969,"")</f>
        <v/>
      </c>
      <c r="V969" s="41" t="e">
        <f>IF(M969=1,O969,NA())</f>
        <v>#N/A</v>
      </c>
      <c r="W969" s="41" t="e">
        <f>IF(M969=1,-Q969,NA())</f>
        <v>#N/A</v>
      </c>
    </row>
    <row r="970">
      <c r="A970" s="17" t="n"/>
      <c r="B970" s="23" t="n"/>
      <c r="C970" s="25" t="n"/>
      <c r="D970" s="25" t="n"/>
      <c r="E970" s="25" t="n"/>
      <c r="F970" s="25" t="n"/>
      <c r="G970" s="35" t="n"/>
      <c r="H970" s="35" t="n"/>
      <c r="I970" s="25" t="n"/>
      <c r="J970" s="25" t="n"/>
      <c r="K970" s="36" t="str">
        <f>IF(ISNUMBER(B970),"周"&amp;CHOOSE(WEEKDAY(B970,2),"一","二","三","四","五","六","日"),"")</f>
        <v/>
      </c>
      <c r="L970" s="37" t="str">
        <f>IF(ISNUMBER(B970),DATE(YEAR(B970),MONTH(B970),1),"")</f>
        <v/>
      </c>
      <c r="M970" s="38">
        <f>IF(AND(ISNUMBER(B970),ISNUMBER(G970)),IF(AND(OR(NOT(ISNUMBER('看板'!$C$4)),B970&gt;='看板'!$C$4),OR(NOT(ISNUMBER('看板'!$E$4)),B970&lt;='看板'!$E$4),OR('看板'!$C$5="",C970='看板'!$C$5),OR('看板'!$E$5="",D970='看板'!$E$5)),1,0),0)</f>
        <v>0</v>
      </c>
      <c r="N970" s="38" t="str">
        <f>IF(M970=1,COUNTIF(M$5:M970,1),"")</f>
        <v/>
      </c>
      <c r="O970" s="39" t="str">
        <f>IF(M970=1,SUMIF(M$5:M970,1,G$5:G970),"")</f>
        <v/>
      </c>
      <c r="P970" s="39" t="str">
        <f>IF(M970=1,MAX(0,MAX(O$5:O970)),"")</f>
        <v/>
      </c>
      <c r="Q970" s="40" t="str">
        <f>IF(M970=1,P970-O970,"")</f>
        <v/>
      </c>
      <c r="R970" s="38">
        <f>IF(M970=1,IF(G970&gt;0,R969+1,0),R969)</f>
        <v>0</v>
      </c>
      <c r="S970" s="38">
        <f>IF(M970=1,IF(G970&lt;0,S969+1,0),S969)</f>
        <v>0</v>
      </c>
      <c r="T970" s="36" t="str">
        <f>IF(M970&lt;&gt;1,"",IF(R969&gt;=3,"前面连赢 3 笔以上","前面连赢 "&amp;R969&amp;" 笔"))</f>
        <v/>
      </c>
      <c r="U970" s="40" t="str">
        <f>IF(AND(M970=1,ISNUMBER(H970)),H970-G970,"")</f>
        <v/>
      </c>
      <c r="V970" s="41" t="e">
        <f>IF(M970=1,O970,NA())</f>
        <v>#N/A</v>
      </c>
      <c r="W970" s="41" t="e">
        <f>IF(M970=1,-Q970,NA())</f>
        <v>#N/A</v>
      </c>
    </row>
    <row r="971">
      <c r="A971" s="17" t="n"/>
      <c r="B971" s="23" t="n"/>
      <c r="C971" s="25" t="n"/>
      <c r="D971" s="25" t="n"/>
      <c r="E971" s="25" t="n"/>
      <c r="F971" s="25" t="n"/>
      <c r="G971" s="35" t="n"/>
      <c r="H971" s="35" t="n"/>
      <c r="I971" s="25" t="n"/>
      <c r="J971" s="25" t="n"/>
      <c r="K971" s="36" t="str">
        <f>IF(ISNUMBER(B971),"周"&amp;CHOOSE(WEEKDAY(B971,2),"一","二","三","四","五","六","日"),"")</f>
        <v/>
      </c>
      <c r="L971" s="37" t="str">
        <f>IF(ISNUMBER(B971),DATE(YEAR(B971),MONTH(B971),1),"")</f>
        <v/>
      </c>
      <c r="M971" s="38">
        <f>IF(AND(ISNUMBER(B971),ISNUMBER(G971)),IF(AND(OR(NOT(ISNUMBER('看板'!$C$4)),B971&gt;='看板'!$C$4),OR(NOT(ISNUMBER('看板'!$E$4)),B971&lt;='看板'!$E$4),OR('看板'!$C$5="",C971='看板'!$C$5),OR('看板'!$E$5="",D971='看板'!$E$5)),1,0),0)</f>
        <v>0</v>
      </c>
      <c r="N971" s="38" t="str">
        <f>IF(M971=1,COUNTIF(M$5:M971,1),"")</f>
        <v/>
      </c>
      <c r="O971" s="39" t="str">
        <f>IF(M971=1,SUMIF(M$5:M971,1,G$5:G971),"")</f>
        <v/>
      </c>
      <c r="P971" s="39" t="str">
        <f>IF(M971=1,MAX(0,MAX(O$5:O971)),"")</f>
        <v/>
      </c>
      <c r="Q971" s="40" t="str">
        <f>IF(M971=1,P971-O971,"")</f>
        <v/>
      </c>
      <c r="R971" s="38">
        <f>IF(M971=1,IF(G971&gt;0,R970+1,0),R970)</f>
        <v>0</v>
      </c>
      <c r="S971" s="38">
        <f>IF(M971=1,IF(G971&lt;0,S970+1,0),S970)</f>
        <v>0</v>
      </c>
      <c r="T971" s="36" t="str">
        <f>IF(M971&lt;&gt;1,"",IF(R970&gt;=3,"前面连赢 3 笔以上","前面连赢 "&amp;R970&amp;" 笔"))</f>
        <v/>
      </c>
      <c r="U971" s="40" t="str">
        <f>IF(AND(M971=1,ISNUMBER(H971)),H971-G971,"")</f>
        <v/>
      </c>
      <c r="V971" s="41" t="e">
        <f>IF(M971=1,O971,NA())</f>
        <v>#N/A</v>
      </c>
      <c r="W971" s="41" t="e">
        <f>IF(M971=1,-Q971,NA())</f>
        <v>#N/A</v>
      </c>
    </row>
    <row r="972">
      <c r="A972" s="17" t="n"/>
      <c r="B972" s="23" t="n"/>
      <c r="C972" s="25" t="n"/>
      <c r="D972" s="25" t="n"/>
      <c r="E972" s="25" t="n"/>
      <c r="F972" s="25" t="n"/>
      <c r="G972" s="35" t="n"/>
      <c r="H972" s="35" t="n"/>
      <c r="I972" s="25" t="n"/>
      <c r="J972" s="25" t="n"/>
      <c r="K972" s="36" t="str">
        <f>IF(ISNUMBER(B972),"周"&amp;CHOOSE(WEEKDAY(B972,2),"一","二","三","四","五","六","日"),"")</f>
        <v/>
      </c>
      <c r="L972" s="37" t="str">
        <f>IF(ISNUMBER(B972),DATE(YEAR(B972),MONTH(B972),1),"")</f>
        <v/>
      </c>
      <c r="M972" s="38">
        <f>IF(AND(ISNUMBER(B972),ISNUMBER(G972)),IF(AND(OR(NOT(ISNUMBER('看板'!$C$4)),B972&gt;='看板'!$C$4),OR(NOT(ISNUMBER('看板'!$E$4)),B972&lt;='看板'!$E$4),OR('看板'!$C$5="",C972='看板'!$C$5),OR('看板'!$E$5="",D972='看板'!$E$5)),1,0),0)</f>
        <v>0</v>
      </c>
      <c r="N972" s="38" t="str">
        <f>IF(M972=1,COUNTIF(M$5:M972,1),"")</f>
        <v/>
      </c>
      <c r="O972" s="39" t="str">
        <f>IF(M972=1,SUMIF(M$5:M972,1,G$5:G972),"")</f>
        <v/>
      </c>
      <c r="P972" s="39" t="str">
        <f>IF(M972=1,MAX(0,MAX(O$5:O972)),"")</f>
        <v/>
      </c>
      <c r="Q972" s="40" t="str">
        <f>IF(M972=1,P972-O972,"")</f>
        <v/>
      </c>
      <c r="R972" s="38">
        <f>IF(M972=1,IF(G972&gt;0,R971+1,0),R971)</f>
        <v>0</v>
      </c>
      <c r="S972" s="38">
        <f>IF(M972=1,IF(G972&lt;0,S971+1,0),S971)</f>
        <v>0</v>
      </c>
      <c r="T972" s="36" t="str">
        <f>IF(M972&lt;&gt;1,"",IF(R971&gt;=3,"前面连赢 3 笔以上","前面连赢 "&amp;R971&amp;" 笔"))</f>
        <v/>
      </c>
      <c r="U972" s="40" t="str">
        <f>IF(AND(M972=1,ISNUMBER(H972)),H972-G972,"")</f>
        <v/>
      </c>
      <c r="V972" s="41" t="e">
        <f>IF(M972=1,O972,NA())</f>
        <v>#N/A</v>
      </c>
      <c r="W972" s="41" t="e">
        <f>IF(M972=1,-Q972,NA())</f>
        <v>#N/A</v>
      </c>
    </row>
    <row r="973">
      <c r="A973" s="17" t="n"/>
      <c r="B973" s="23" t="n"/>
      <c r="C973" s="25" t="n"/>
      <c r="D973" s="25" t="n"/>
      <c r="E973" s="25" t="n"/>
      <c r="F973" s="25" t="n"/>
      <c r="G973" s="35" t="n"/>
      <c r="H973" s="35" t="n"/>
      <c r="I973" s="25" t="n"/>
      <c r="J973" s="25" t="n"/>
      <c r="K973" s="36" t="str">
        <f>IF(ISNUMBER(B973),"周"&amp;CHOOSE(WEEKDAY(B973,2),"一","二","三","四","五","六","日"),"")</f>
        <v/>
      </c>
      <c r="L973" s="37" t="str">
        <f>IF(ISNUMBER(B973),DATE(YEAR(B973),MONTH(B973),1),"")</f>
        <v/>
      </c>
      <c r="M973" s="38">
        <f>IF(AND(ISNUMBER(B973),ISNUMBER(G973)),IF(AND(OR(NOT(ISNUMBER('看板'!$C$4)),B973&gt;='看板'!$C$4),OR(NOT(ISNUMBER('看板'!$E$4)),B973&lt;='看板'!$E$4),OR('看板'!$C$5="",C973='看板'!$C$5),OR('看板'!$E$5="",D973='看板'!$E$5)),1,0),0)</f>
        <v>0</v>
      </c>
      <c r="N973" s="38" t="str">
        <f>IF(M973=1,COUNTIF(M$5:M973,1),"")</f>
        <v/>
      </c>
      <c r="O973" s="39" t="str">
        <f>IF(M973=1,SUMIF(M$5:M973,1,G$5:G973),"")</f>
        <v/>
      </c>
      <c r="P973" s="39" t="str">
        <f>IF(M973=1,MAX(0,MAX(O$5:O973)),"")</f>
        <v/>
      </c>
      <c r="Q973" s="40" t="str">
        <f>IF(M973=1,P973-O973,"")</f>
        <v/>
      </c>
      <c r="R973" s="38">
        <f>IF(M973=1,IF(G973&gt;0,R972+1,0),R972)</f>
        <v>0</v>
      </c>
      <c r="S973" s="38">
        <f>IF(M973=1,IF(G973&lt;0,S972+1,0),S972)</f>
        <v>0</v>
      </c>
      <c r="T973" s="36" t="str">
        <f>IF(M973&lt;&gt;1,"",IF(R972&gt;=3,"前面连赢 3 笔以上","前面连赢 "&amp;R972&amp;" 笔"))</f>
        <v/>
      </c>
      <c r="U973" s="40" t="str">
        <f>IF(AND(M973=1,ISNUMBER(H973)),H973-G973,"")</f>
        <v/>
      </c>
      <c r="V973" s="41" t="e">
        <f>IF(M973=1,O973,NA())</f>
        <v>#N/A</v>
      </c>
      <c r="W973" s="41" t="e">
        <f>IF(M973=1,-Q973,NA())</f>
        <v>#N/A</v>
      </c>
    </row>
    <row r="974">
      <c r="A974" s="17" t="n"/>
      <c r="B974" s="23" t="n"/>
      <c r="C974" s="25" t="n"/>
      <c r="D974" s="25" t="n"/>
      <c r="E974" s="25" t="n"/>
      <c r="F974" s="25" t="n"/>
      <c r="G974" s="35" t="n"/>
      <c r="H974" s="35" t="n"/>
      <c r="I974" s="25" t="n"/>
      <c r="J974" s="25" t="n"/>
      <c r="K974" s="36" t="str">
        <f>IF(ISNUMBER(B974),"周"&amp;CHOOSE(WEEKDAY(B974,2),"一","二","三","四","五","六","日"),"")</f>
        <v/>
      </c>
      <c r="L974" s="37" t="str">
        <f>IF(ISNUMBER(B974),DATE(YEAR(B974),MONTH(B974),1),"")</f>
        <v/>
      </c>
      <c r="M974" s="38">
        <f>IF(AND(ISNUMBER(B974),ISNUMBER(G974)),IF(AND(OR(NOT(ISNUMBER('看板'!$C$4)),B974&gt;='看板'!$C$4),OR(NOT(ISNUMBER('看板'!$E$4)),B974&lt;='看板'!$E$4),OR('看板'!$C$5="",C974='看板'!$C$5),OR('看板'!$E$5="",D974='看板'!$E$5)),1,0),0)</f>
        <v>0</v>
      </c>
      <c r="N974" s="38" t="str">
        <f>IF(M974=1,COUNTIF(M$5:M974,1),"")</f>
        <v/>
      </c>
      <c r="O974" s="39" t="str">
        <f>IF(M974=1,SUMIF(M$5:M974,1,G$5:G974),"")</f>
        <v/>
      </c>
      <c r="P974" s="39" t="str">
        <f>IF(M974=1,MAX(0,MAX(O$5:O974)),"")</f>
        <v/>
      </c>
      <c r="Q974" s="40" t="str">
        <f>IF(M974=1,P974-O974,"")</f>
        <v/>
      </c>
      <c r="R974" s="38">
        <f>IF(M974=1,IF(G974&gt;0,R973+1,0),R973)</f>
        <v>0</v>
      </c>
      <c r="S974" s="38">
        <f>IF(M974=1,IF(G974&lt;0,S973+1,0),S973)</f>
        <v>0</v>
      </c>
      <c r="T974" s="36" t="str">
        <f>IF(M974&lt;&gt;1,"",IF(R973&gt;=3,"前面连赢 3 笔以上","前面连赢 "&amp;R973&amp;" 笔"))</f>
        <v/>
      </c>
      <c r="U974" s="40" t="str">
        <f>IF(AND(M974=1,ISNUMBER(H974)),H974-G974,"")</f>
        <v/>
      </c>
      <c r="V974" s="41" t="e">
        <f>IF(M974=1,O974,NA())</f>
        <v>#N/A</v>
      </c>
      <c r="W974" s="41" t="e">
        <f>IF(M974=1,-Q974,NA())</f>
        <v>#N/A</v>
      </c>
    </row>
    <row r="975">
      <c r="A975" s="17" t="n"/>
      <c r="B975" s="23" t="n"/>
      <c r="C975" s="25" t="n"/>
      <c r="D975" s="25" t="n"/>
      <c r="E975" s="25" t="n"/>
      <c r="F975" s="25" t="n"/>
      <c r="G975" s="35" t="n"/>
      <c r="H975" s="35" t="n"/>
      <c r="I975" s="25" t="n"/>
      <c r="J975" s="25" t="n"/>
      <c r="K975" s="36" t="str">
        <f>IF(ISNUMBER(B975),"周"&amp;CHOOSE(WEEKDAY(B975,2),"一","二","三","四","五","六","日"),"")</f>
        <v/>
      </c>
      <c r="L975" s="37" t="str">
        <f>IF(ISNUMBER(B975),DATE(YEAR(B975),MONTH(B975),1),"")</f>
        <v/>
      </c>
      <c r="M975" s="38">
        <f>IF(AND(ISNUMBER(B975),ISNUMBER(G975)),IF(AND(OR(NOT(ISNUMBER('看板'!$C$4)),B975&gt;='看板'!$C$4),OR(NOT(ISNUMBER('看板'!$E$4)),B975&lt;='看板'!$E$4),OR('看板'!$C$5="",C975='看板'!$C$5),OR('看板'!$E$5="",D975='看板'!$E$5)),1,0),0)</f>
        <v>0</v>
      </c>
      <c r="N975" s="38" t="str">
        <f>IF(M975=1,COUNTIF(M$5:M975,1),"")</f>
        <v/>
      </c>
      <c r="O975" s="39" t="str">
        <f>IF(M975=1,SUMIF(M$5:M975,1,G$5:G975),"")</f>
        <v/>
      </c>
      <c r="P975" s="39" t="str">
        <f>IF(M975=1,MAX(0,MAX(O$5:O975)),"")</f>
        <v/>
      </c>
      <c r="Q975" s="40" t="str">
        <f>IF(M975=1,P975-O975,"")</f>
        <v/>
      </c>
      <c r="R975" s="38">
        <f>IF(M975=1,IF(G975&gt;0,R974+1,0),R974)</f>
        <v>0</v>
      </c>
      <c r="S975" s="38">
        <f>IF(M975=1,IF(G975&lt;0,S974+1,0),S974)</f>
        <v>0</v>
      </c>
      <c r="T975" s="36" t="str">
        <f>IF(M975&lt;&gt;1,"",IF(R974&gt;=3,"前面连赢 3 笔以上","前面连赢 "&amp;R974&amp;" 笔"))</f>
        <v/>
      </c>
      <c r="U975" s="40" t="str">
        <f>IF(AND(M975=1,ISNUMBER(H975)),H975-G975,"")</f>
        <v/>
      </c>
      <c r="V975" s="41" t="e">
        <f>IF(M975=1,O975,NA())</f>
        <v>#N/A</v>
      </c>
      <c r="W975" s="41" t="e">
        <f>IF(M975=1,-Q975,NA())</f>
        <v>#N/A</v>
      </c>
    </row>
    <row r="976">
      <c r="A976" s="17" t="n"/>
      <c r="B976" s="23" t="n"/>
      <c r="C976" s="25" t="n"/>
      <c r="D976" s="25" t="n"/>
      <c r="E976" s="25" t="n"/>
      <c r="F976" s="25" t="n"/>
      <c r="G976" s="35" t="n"/>
      <c r="H976" s="35" t="n"/>
      <c r="I976" s="25" t="n"/>
      <c r="J976" s="25" t="n"/>
      <c r="K976" s="36" t="str">
        <f>IF(ISNUMBER(B976),"周"&amp;CHOOSE(WEEKDAY(B976,2),"一","二","三","四","五","六","日"),"")</f>
        <v/>
      </c>
      <c r="L976" s="37" t="str">
        <f>IF(ISNUMBER(B976),DATE(YEAR(B976),MONTH(B976),1),"")</f>
        <v/>
      </c>
      <c r="M976" s="38">
        <f>IF(AND(ISNUMBER(B976),ISNUMBER(G976)),IF(AND(OR(NOT(ISNUMBER('看板'!$C$4)),B976&gt;='看板'!$C$4),OR(NOT(ISNUMBER('看板'!$E$4)),B976&lt;='看板'!$E$4),OR('看板'!$C$5="",C976='看板'!$C$5),OR('看板'!$E$5="",D976='看板'!$E$5)),1,0),0)</f>
        <v>0</v>
      </c>
      <c r="N976" s="38" t="str">
        <f>IF(M976=1,COUNTIF(M$5:M976,1),"")</f>
        <v/>
      </c>
      <c r="O976" s="39" t="str">
        <f>IF(M976=1,SUMIF(M$5:M976,1,G$5:G976),"")</f>
        <v/>
      </c>
      <c r="P976" s="39" t="str">
        <f>IF(M976=1,MAX(0,MAX(O$5:O976)),"")</f>
        <v/>
      </c>
      <c r="Q976" s="40" t="str">
        <f>IF(M976=1,P976-O976,"")</f>
        <v/>
      </c>
      <c r="R976" s="38">
        <f>IF(M976=1,IF(G976&gt;0,R975+1,0),R975)</f>
        <v>0</v>
      </c>
      <c r="S976" s="38">
        <f>IF(M976=1,IF(G976&lt;0,S975+1,0),S975)</f>
        <v>0</v>
      </c>
      <c r="T976" s="36" t="str">
        <f>IF(M976&lt;&gt;1,"",IF(R975&gt;=3,"前面连赢 3 笔以上","前面连赢 "&amp;R975&amp;" 笔"))</f>
        <v/>
      </c>
      <c r="U976" s="40" t="str">
        <f>IF(AND(M976=1,ISNUMBER(H976)),H976-G976,"")</f>
        <v/>
      </c>
      <c r="V976" s="41" t="e">
        <f>IF(M976=1,O976,NA())</f>
        <v>#N/A</v>
      </c>
      <c r="W976" s="41" t="e">
        <f>IF(M976=1,-Q976,NA())</f>
        <v>#N/A</v>
      </c>
    </row>
    <row r="977">
      <c r="A977" s="17" t="n"/>
      <c r="B977" s="23" t="n"/>
      <c r="C977" s="25" t="n"/>
      <c r="D977" s="25" t="n"/>
      <c r="E977" s="25" t="n"/>
      <c r="F977" s="25" t="n"/>
      <c r="G977" s="35" t="n"/>
      <c r="H977" s="35" t="n"/>
      <c r="I977" s="25" t="n"/>
      <c r="J977" s="25" t="n"/>
      <c r="K977" s="36" t="str">
        <f>IF(ISNUMBER(B977),"周"&amp;CHOOSE(WEEKDAY(B977,2),"一","二","三","四","五","六","日"),"")</f>
        <v/>
      </c>
      <c r="L977" s="37" t="str">
        <f>IF(ISNUMBER(B977),DATE(YEAR(B977),MONTH(B977),1),"")</f>
        <v/>
      </c>
      <c r="M977" s="38">
        <f>IF(AND(ISNUMBER(B977),ISNUMBER(G977)),IF(AND(OR(NOT(ISNUMBER('看板'!$C$4)),B977&gt;='看板'!$C$4),OR(NOT(ISNUMBER('看板'!$E$4)),B977&lt;='看板'!$E$4),OR('看板'!$C$5="",C977='看板'!$C$5),OR('看板'!$E$5="",D977='看板'!$E$5)),1,0),0)</f>
        <v>0</v>
      </c>
      <c r="N977" s="38" t="str">
        <f>IF(M977=1,COUNTIF(M$5:M977,1),"")</f>
        <v/>
      </c>
      <c r="O977" s="39" t="str">
        <f>IF(M977=1,SUMIF(M$5:M977,1,G$5:G977),"")</f>
        <v/>
      </c>
      <c r="P977" s="39" t="str">
        <f>IF(M977=1,MAX(0,MAX(O$5:O977)),"")</f>
        <v/>
      </c>
      <c r="Q977" s="40" t="str">
        <f>IF(M977=1,P977-O977,"")</f>
        <v/>
      </c>
      <c r="R977" s="38">
        <f>IF(M977=1,IF(G977&gt;0,R976+1,0),R976)</f>
        <v>0</v>
      </c>
      <c r="S977" s="38">
        <f>IF(M977=1,IF(G977&lt;0,S976+1,0),S976)</f>
        <v>0</v>
      </c>
      <c r="T977" s="36" t="str">
        <f>IF(M977&lt;&gt;1,"",IF(R976&gt;=3,"前面连赢 3 笔以上","前面连赢 "&amp;R976&amp;" 笔"))</f>
        <v/>
      </c>
      <c r="U977" s="40" t="str">
        <f>IF(AND(M977=1,ISNUMBER(H977)),H977-G977,"")</f>
        <v/>
      </c>
      <c r="V977" s="41" t="e">
        <f>IF(M977=1,O977,NA())</f>
        <v>#N/A</v>
      </c>
      <c r="W977" s="41" t="e">
        <f>IF(M977=1,-Q977,NA())</f>
        <v>#N/A</v>
      </c>
    </row>
    <row r="978">
      <c r="A978" s="17" t="n"/>
      <c r="B978" s="23" t="n"/>
      <c r="C978" s="25" t="n"/>
      <c r="D978" s="25" t="n"/>
      <c r="E978" s="25" t="n"/>
      <c r="F978" s="25" t="n"/>
      <c r="G978" s="35" t="n"/>
      <c r="H978" s="35" t="n"/>
      <c r="I978" s="25" t="n"/>
      <c r="J978" s="25" t="n"/>
      <c r="K978" s="36" t="str">
        <f>IF(ISNUMBER(B978),"周"&amp;CHOOSE(WEEKDAY(B978,2),"一","二","三","四","五","六","日"),"")</f>
        <v/>
      </c>
      <c r="L978" s="37" t="str">
        <f>IF(ISNUMBER(B978),DATE(YEAR(B978),MONTH(B978),1),"")</f>
        <v/>
      </c>
      <c r="M978" s="38">
        <f>IF(AND(ISNUMBER(B978),ISNUMBER(G978)),IF(AND(OR(NOT(ISNUMBER('看板'!$C$4)),B978&gt;='看板'!$C$4),OR(NOT(ISNUMBER('看板'!$E$4)),B978&lt;='看板'!$E$4),OR('看板'!$C$5="",C978='看板'!$C$5),OR('看板'!$E$5="",D978='看板'!$E$5)),1,0),0)</f>
        <v>0</v>
      </c>
      <c r="N978" s="38" t="str">
        <f>IF(M978=1,COUNTIF(M$5:M978,1),"")</f>
        <v/>
      </c>
      <c r="O978" s="39" t="str">
        <f>IF(M978=1,SUMIF(M$5:M978,1,G$5:G978),"")</f>
        <v/>
      </c>
      <c r="P978" s="39" t="str">
        <f>IF(M978=1,MAX(0,MAX(O$5:O978)),"")</f>
        <v/>
      </c>
      <c r="Q978" s="40" t="str">
        <f>IF(M978=1,P978-O978,"")</f>
        <v/>
      </c>
      <c r="R978" s="38">
        <f>IF(M978=1,IF(G978&gt;0,R977+1,0),R977)</f>
        <v>0</v>
      </c>
      <c r="S978" s="38">
        <f>IF(M978=1,IF(G978&lt;0,S977+1,0),S977)</f>
        <v>0</v>
      </c>
      <c r="T978" s="36" t="str">
        <f>IF(M978&lt;&gt;1,"",IF(R977&gt;=3,"前面连赢 3 笔以上","前面连赢 "&amp;R977&amp;" 笔"))</f>
        <v/>
      </c>
      <c r="U978" s="40" t="str">
        <f>IF(AND(M978=1,ISNUMBER(H978)),H978-G978,"")</f>
        <v/>
      </c>
      <c r="V978" s="41" t="e">
        <f>IF(M978=1,O978,NA())</f>
        <v>#N/A</v>
      </c>
      <c r="W978" s="41" t="e">
        <f>IF(M978=1,-Q978,NA())</f>
        <v>#N/A</v>
      </c>
    </row>
    <row r="979">
      <c r="A979" s="17" t="n"/>
      <c r="B979" s="23" t="n"/>
      <c r="C979" s="25" t="n"/>
      <c r="D979" s="25" t="n"/>
      <c r="E979" s="25" t="n"/>
      <c r="F979" s="25" t="n"/>
      <c r="G979" s="35" t="n"/>
      <c r="H979" s="35" t="n"/>
      <c r="I979" s="25" t="n"/>
      <c r="J979" s="25" t="n"/>
      <c r="K979" s="36" t="str">
        <f>IF(ISNUMBER(B979),"周"&amp;CHOOSE(WEEKDAY(B979,2),"一","二","三","四","五","六","日"),"")</f>
        <v/>
      </c>
      <c r="L979" s="37" t="str">
        <f>IF(ISNUMBER(B979),DATE(YEAR(B979),MONTH(B979),1),"")</f>
        <v/>
      </c>
      <c r="M979" s="38">
        <f>IF(AND(ISNUMBER(B979),ISNUMBER(G979)),IF(AND(OR(NOT(ISNUMBER('看板'!$C$4)),B979&gt;='看板'!$C$4),OR(NOT(ISNUMBER('看板'!$E$4)),B979&lt;='看板'!$E$4),OR('看板'!$C$5="",C979='看板'!$C$5),OR('看板'!$E$5="",D979='看板'!$E$5)),1,0),0)</f>
        <v>0</v>
      </c>
      <c r="N979" s="38" t="str">
        <f>IF(M979=1,COUNTIF(M$5:M979,1),"")</f>
        <v/>
      </c>
      <c r="O979" s="39" t="str">
        <f>IF(M979=1,SUMIF(M$5:M979,1,G$5:G979),"")</f>
        <v/>
      </c>
      <c r="P979" s="39" t="str">
        <f>IF(M979=1,MAX(0,MAX(O$5:O979)),"")</f>
        <v/>
      </c>
      <c r="Q979" s="40" t="str">
        <f>IF(M979=1,P979-O979,"")</f>
        <v/>
      </c>
      <c r="R979" s="38">
        <f>IF(M979=1,IF(G979&gt;0,R978+1,0),R978)</f>
        <v>0</v>
      </c>
      <c r="S979" s="38">
        <f>IF(M979=1,IF(G979&lt;0,S978+1,0),S978)</f>
        <v>0</v>
      </c>
      <c r="T979" s="36" t="str">
        <f>IF(M979&lt;&gt;1,"",IF(R978&gt;=3,"前面连赢 3 笔以上","前面连赢 "&amp;R978&amp;" 笔"))</f>
        <v/>
      </c>
      <c r="U979" s="40" t="str">
        <f>IF(AND(M979=1,ISNUMBER(H979)),H979-G979,"")</f>
        <v/>
      </c>
      <c r="V979" s="41" t="e">
        <f>IF(M979=1,O979,NA())</f>
        <v>#N/A</v>
      </c>
      <c r="W979" s="41" t="e">
        <f>IF(M979=1,-Q979,NA())</f>
        <v>#N/A</v>
      </c>
    </row>
    <row r="980">
      <c r="A980" s="17" t="n"/>
      <c r="B980" s="23" t="n"/>
      <c r="C980" s="25" t="n"/>
      <c r="D980" s="25" t="n"/>
      <c r="E980" s="25" t="n"/>
      <c r="F980" s="25" t="n"/>
      <c r="G980" s="35" t="n"/>
      <c r="H980" s="35" t="n"/>
      <c r="I980" s="25" t="n"/>
      <c r="J980" s="25" t="n"/>
      <c r="K980" s="36" t="str">
        <f>IF(ISNUMBER(B980),"周"&amp;CHOOSE(WEEKDAY(B980,2),"一","二","三","四","五","六","日"),"")</f>
        <v/>
      </c>
      <c r="L980" s="37" t="str">
        <f>IF(ISNUMBER(B980),DATE(YEAR(B980),MONTH(B980),1),"")</f>
        <v/>
      </c>
      <c r="M980" s="38">
        <f>IF(AND(ISNUMBER(B980),ISNUMBER(G980)),IF(AND(OR(NOT(ISNUMBER('看板'!$C$4)),B980&gt;='看板'!$C$4),OR(NOT(ISNUMBER('看板'!$E$4)),B980&lt;='看板'!$E$4),OR('看板'!$C$5="",C980='看板'!$C$5),OR('看板'!$E$5="",D980='看板'!$E$5)),1,0),0)</f>
        <v>0</v>
      </c>
      <c r="N980" s="38" t="str">
        <f>IF(M980=1,COUNTIF(M$5:M980,1),"")</f>
        <v/>
      </c>
      <c r="O980" s="39" t="str">
        <f>IF(M980=1,SUMIF(M$5:M980,1,G$5:G980),"")</f>
        <v/>
      </c>
      <c r="P980" s="39" t="str">
        <f>IF(M980=1,MAX(0,MAX(O$5:O980)),"")</f>
        <v/>
      </c>
      <c r="Q980" s="40" t="str">
        <f>IF(M980=1,P980-O980,"")</f>
        <v/>
      </c>
      <c r="R980" s="38">
        <f>IF(M980=1,IF(G980&gt;0,R979+1,0),R979)</f>
        <v>0</v>
      </c>
      <c r="S980" s="38">
        <f>IF(M980=1,IF(G980&lt;0,S979+1,0),S979)</f>
        <v>0</v>
      </c>
      <c r="T980" s="36" t="str">
        <f>IF(M980&lt;&gt;1,"",IF(R979&gt;=3,"前面连赢 3 笔以上","前面连赢 "&amp;R979&amp;" 笔"))</f>
        <v/>
      </c>
      <c r="U980" s="40" t="str">
        <f>IF(AND(M980=1,ISNUMBER(H980)),H980-G980,"")</f>
        <v/>
      </c>
      <c r="V980" s="41" t="e">
        <f>IF(M980=1,O980,NA())</f>
        <v>#N/A</v>
      </c>
      <c r="W980" s="41" t="e">
        <f>IF(M980=1,-Q980,NA())</f>
        <v>#N/A</v>
      </c>
    </row>
    <row r="981">
      <c r="A981" s="17" t="n"/>
      <c r="B981" s="23" t="n"/>
      <c r="C981" s="25" t="n"/>
      <c r="D981" s="25" t="n"/>
      <c r="E981" s="25" t="n"/>
      <c r="F981" s="25" t="n"/>
      <c r="G981" s="35" t="n"/>
      <c r="H981" s="35" t="n"/>
      <c r="I981" s="25" t="n"/>
      <c r="J981" s="25" t="n"/>
      <c r="K981" s="36" t="str">
        <f>IF(ISNUMBER(B981),"周"&amp;CHOOSE(WEEKDAY(B981,2),"一","二","三","四","五","六","日"),"")</f>
        <v/>
      </c>
      <c r="L981" s="37" t="str">
        <f>IF(ISNUMBER(B981),DATE(YEAR(B981),MONTH(B981),1),"")</f>
        <v/>
      </c>
      <c r="M981" s="38">
        <f>IF(AND(ISNUMBER(B981),ISNUMBER(G981)),IF(AND(OR(NOT(ISNUMBER('看板'!$C$4)),B981&gt;='看板'!$C$4),OR(NOT(ISNUMBER('看板'!$E$4)),B981&lt;='看板'!$E$4),OR('看板'!$C$5="",C981='看板'!$C$5),OR('看板'!$E$5="",D981='看板'!$E$5)),1,0),0)</f>
        <v>0</v>
      </c>
      <c r="N981" s="38" t="str">
        <f>IF(M981=1,COUNTIF(M$5:M981,1),"")</f>
        <v/>
      </c>
      <c r="O981" s="39" t="str">
        <f>IF(M981=1,SUMIF(M$5:M981,1,G$5:G981),"")</f>
        <v/>
      </c>
      <c r="P981" s="39" t="str">
        <f>IF(M981=1,MAX(0,MAX(O$5:O981)),"")</f>
        <v/>
      </c>
      <c r="Q981" s="40" t="str">
        <f>IF(M981=1,P981-O981,"")</f>
        <v/>
      </c>
      <c r="R981" s="38">
        <f>IF(M981=1,IF(G981&gt;0,R980+1,0),R980)</f>
        <v>0</v>
      </c>
      <c r="S981" s="38">
        <f>IF(M981=1,IF(G981&lt;0,S980+1,0),S980)</f>
        <v>0</v>
      </c>
      <c r="T981" s="36" t="str">
        <f>IF(M981&lt;&gt;1,"",IF(R980&gt;=3,"前面连赢 3 笔以上","前面连赢 "&amp;R980&amp;" 笔"))</f>
        <v/>
      </c>
      <c r="U981" s="40" t="str">
        <f>IF(AND(M981=1,ISNUMBER(H981)),H981-G981,"")</f>
        <v/>
      </c>
      <c r="V981" s="41" t="e">
        <f>IF(M981=1,O981,NA())</f>
        <v>#N/A</v>
      </c>
      <c r="W981" s="41" t="e">
        <f>IF(M981=1,-Q981,NA())</f>
        <v>#N/A</v>
      </c>
    </row>
    <row r="982">
      <c r="A982" s="17" t="n"/>
      <c r="B982" s="23" t="n"/>
      <c r="C982" s="25" t="n"/>
      <c r="D982" s="25" t="n"/>
      <c r="E982" s="25" t="n"/>
      <c r="F982" s="25" t="n"/>
      <c r="G982" s="35" t="n"/>
      <c r="H982" s="35" t="n"/>
      <c r="I982" s="25" t="n"/>
      <c r="J982" s="25" t="n"/>
      <c r="K982" s="36" t="str">
        <f>IF(ISNUMBER(B982),"周"&amp;CHOOSE(WEEKDAY(B982,2),"一","二","三","四","五","六","日"),"")</f>
        <v/>
      </c>
      <c r="L982" s="37" t="str">
        <f>IF(ISNUMBER(B982),DATE(YEAR(B982),MONTH(B982),1),"")</f>
        <v/>
      </c>
      <c r="M982" s="38">
        <f>IF(AND(ISNUMBER(B982),ISNUMBER(G982)),IF(AND(OR(NOT(ISNUMBER('看板'!$C$4)),B982&gt;='看板'!$C$4),OR(NOT(ISNUMBER('看板'!$E$4)),B982&lt;='看板'!$E$4),OR('看板'!$C$5="",C982='看板'!$C$5),OR('看板'!$E$5="",D982='看板'!$E$5)),1,0),0)</f>
        <v>0</v>
      </c>
      <c r="N982" s="38" t="str">
        <f>IF(M982=1,COUNTIF(M$5:M982,1),"")</f>
        <v/>
      </c>
      <c r="O982" s="39" t="str">
        <f>IF(M982=1,SUMIF(M$5:M982,1,G$5:G982),"")</f>
        <v/>
      </c>
      <c r="P982" s="39" t="str">
        <f>IF(M982=1,MAX(0,MAX(O$5:O982)),"")</f>
        <v/>
      </c>
      <c r="Q982" s="40" t="str">
        <f>IF(M982=1,P982-O982,"")</f>
        <v/>
      </c>
      <c r="R982" s="38">
        <f>IF(M982=1,IF(G982&gt;0,R981+1,0),R981)</f>
        <v>0</v>
      </c>
      <c r="S982" s="38">
        <f>IF(M982=1,IF(G982&lt;0,S981+1,0),S981)</f>
        <v>0</v>
      </c>
      <c r="T982" s="36" t="str">
        <f>IF(M982&lt;&gt;1,"",IF(R981&gt;=3,"前面连赢 3 笔以上","前面连赢 "&amp;R981&amp;" 笔"))</f>
        <v/>
      </c>
      <c r="U982" s="40" t="str">
        <f>IF(AND(M982=1,ISNUMBER(H982)),H982-G982,"")</f>
        <v/>
      </c>
      <c r="V982" s="41" t="e">
        <f>IF(M982=1,O982,NA())</f>
        <v>#N/A</v>
      </c>
      <c r="W982" s="41" t="e">
        <f>IF(M982=1,-Q982,NA())</f>
        <v>#N/A</v>
      </c>
    </row>
    <row r="983">
      <c r="A983" s="17" t="n"/>
      <c r="B983" s="23" t="n"/>
      <c r="C983" s="25" t="n"/>
      <c r="D983" s="25" t="n"/>
      <c r="E983" s="25" t="n"/>
      <c r="F983" s="25" t="n"/>
      <c r="G983" s="35" t="n"/>
      <c r="H983" s="35" t="n"/>
      <c r="I983" s="25" t="n"/>
      <c r="J983" s="25" t="n"/>
      <c r="K983" s="36" t="str">
        <f>IF(ISNUMBER(B983),"周"&amp;CHOOSE(WEEKDAY(B983,2),"一","二","三","四","五","六","日"),"")</f>
        <v/>
      </c>
      <c r="L983" s="37" t="str">
        <f>IF(ISNUMBER(B983),DATE(YEAR(B983),MONTH(B983),1),"")</f>
        <v/>
      </c>
      <c r="M983" s="38">
        <f>IF(AND(ISNUMBER(B983),ISNUMBER(G983)),IF(AND(OR(NOT(ISNUMBER('看板'!$C$4)),B983&gt;='看板'!$C$4),OR(NOT(ISNUMBER('看板'!$E$4)),B983&lt;='看板'!$E$4),OR('看板'!$C$5="",C983='看板'!$C$5),OR('看板'!$E$5="",D983='看板'!$E$5)),1,0),0)</f>
        <v>0</v>
      </c>
      <c r="N983" s="38" t="str">
        <f>IF(M983=1,COUNTIF(M$5:M983,1),"")</f>
        <v/>
      </c>
      <c r="O983" s="39" t="str">
        <f>IF(M983=1,SUMIF(M$5:M983,1,G$5:G983),"")</f>
        <v/>
      </c>
      <c r="P983" s="39" t="str">
        <f>IF(M983=1,MAX(0,MAX(O$5:O983)),"")</f>
        <v/>
      </c>
      <c r="Q983" s="40" t="str">
        <f>IF(M983=1,P983-O983,"")</f>
        <v/>
      </c>
      <c r="R983" s="38">
        <f>IF(M983=1,IF(G983&gt;0,R982+1,0),R982)</f>
        <v>0</v>
      </c>
      <c r="S983" s="38">
        <f>IF(M983=1,IF(G983&lt;0,S982+1,0),S982)</f>
        <v>0</v>
      </c>
      <c r="T983" s="36" t="str">
        <f>IF(M983&lt;&gt;1,"",IF(R982&gt;=3,"前面连赢 3 笔以上","前面连赢 "&amp;R982&amp;" 笔"))</f>
        <v/>
      </c>
      <c r="U983" s="40" t="str">
        <f>IF(AND(M983=1,ISNUMBER(H983)),H983-G983,"")</f>
        <v/>
      </c>
      <c r="V983" s="41" t="e">
        <f>IF(M983=1,O983,NA())</f>
        <v>#N/A</v>
      </c>
      <c r="W983" s="41" t="e">
        <f>IF(M983=1,-Q983,NA())</f>
        <v>#N/A</v>
      </c>
    </row>
    <row r="984">
      <c r="A984" s="17" t="n"/>
      <c r="B984" s="23" t="n"/>
      <c r="C984" s="25" t="n"/>
      <c r="D984" s="25" t="n"/>
      <c r="E984" s="25" t="n"/>
      <c r="F984" s="25" t="n"/>
      <c r="G984" s="35" t="n"/>
      <c r="H984" s="35" t="n"/>
      <c r="I984" s="25" t="n"/>
      <c r="J984" s="25" t="n"/>
      <c r="K984" s="36" t="str">
        <f>IF(ISNUMBER(B984),"周"&amp;CHOOSE(WEEKDAY(B984,2),"一","二","三","四","五","六","日"),"")</f>
        <v/>
      </c>
      <c r="L984" s="37" t="str">
        <f>IF(ISNUMBER(B984),DATE(YEAR(B984),MONTH(B984),1),"")</f>
        <v/>
      </c>
      <c r="M984" s="38">
        <f>IF(AND(ISNUMBER(B984),ISNUMBER(G984)),IF(AND(OR(NOT(ISNUMBER('看板'!$C$4)),B984&gt;='看板'!$C$4),OR(NOT(ISNUMBER('看板'!$E$4)),B984&lt;='看板'!$E$4),OR('看板'!$C$5="",C984='看板'!$C$5),OR('看板'!$E$5="",D984='看板'!$E$5)),1,0),0)</f>
        <v>0</v>
      </c>
      <c r="N984" s="38" t="str">
        <f>IF(M984=1,COUNTIF(M$5:M984,1),"")</f>
        <v/>
      </c>
      <c r="O984" s="39" t="str">
        <f>IF(M984=1,SUMIF(M$5:M984,1,G$5:G984),"")</f>
        <v/>
      </c>
      <c r="P984" s="39" t="str">
        <f>IF(M984=1,MAX(0,MAX(O$5:O984)),"")</f>
        <v/>
      </c>
      <c r="Q984" s="40" t="str">
        <f>IF(M984=1,P984-O984,"")</f>
        <v/>
      </c>
      <c r="R984" s="38">
        <f>IF(M984=1,IF(G984&gt;0,R983+1,0),R983)</f>
        <v>0</v>
      </c>
      <c r="S984" s="38">
        <f>IF(M984=1,IF(G984&lt;0,S983+1,0),S983)</f>
        <v>0</v>
      </c>
      <c r="T984" s="36" t="str">
        <f>IF(M984&lt;&gt;1,"",IF(R983&gt;=3,"前面连赢 3 笔以上","前面连赢 "&amp;R983&amp;" 笔"))</f>
        <v/>
      </c>
      <c r="U984" s="40" t="str">
        <f>IF(AND(M984=1,ISNUMBER(H984)),H984-G984,"")</f>
        <v/>
      </c>
      <c r="V984" s="41" t="e">
        <f>IF(M984=1,O984,NA())</f>
        <v>#N/A</v>
      </c>
      <c r="W984" s="41" t="e">
        <f>IF(M984=1,-Q984,NA())</f>
        <v>#N/A</v>
      </c>
    </row>
    <row r="985">
      <c r="A985" s="17" t="n"/>
      <c r="B985" s="23" t="n"/>
      <c r="C985" s="25" t="n"/>
      <c r="D985" s="25" t="n"/>
      <c r="E985" s="25" t="n"/>
      <c r="F985" s="25" t="n"/>
      <c r="G985" s="35" t="n"/>
      <c r="H985" s="35" t="n"/>
      <c r="I985" s="25" t="n"/>
      <c r="J985" s="25" t="n"/>
      <c r="K985" s="36" t="str">
        <f>IF(ISNUMBER(B985),"周"&amp;CHOOSE(WEEKDAY(B985,2),"一","二","三","四","五","六","日"),"")</f>
        <v/>
      </c>
      <c r="L985" s="37" t="str">
        <f>IF(ISNUMBER(B985),DATE(YEAR(B985),MONTH(B985),1),"")</f>
        <v/>
      </c>
      <c r="M985" s="38">
        <f>IF(AND(ISNUMBER(B985),ISNUMBER(G985)),IF(AND(OR(NOT(ISNUMBER('看板'!$C$4)),B985&gt;='看板'!$C$4),OR(NOT(ISNUMBER('看板'!$E$4)),B985&lt;='看板'!$E$4),OR('看板'!$C$5="",C985='看板'!$C$5),OR('看板'!$E$5="",D985='看板'!$E$5)),1,0),0)</f>
        <v>0</v>
      </c>
      <c r="N985" s="38" t="str">
        <f>IF(M985=1,COUNTIF(M$5:M985,1),"")</f>
        <v/>
      </c>
      <c r="O985" s="39" t="str">
        <f>IF(M985=1,SUMIF(M$5:M985,1,G$5:G985),"")</f>
        <v/>
      </c>
      <c r="P985" s="39" t="str">
        <f>IF(M985=1,MAX(0,MAX(O$5:O985)),"")</f>
        <v/>
      </c>
      <c r="Q985" s="40" t="str">
        <f>IF(M985=1,P985-O985,"")</f>
        <v/>
      </c>
      <c r="R985" s="38">
        <f>IF(M985=1,IF(G985&gt;0,R984+1,0),R984)</f>
        <v>0</v>
      </c>
      <c r="S985" s="38">
        <f>IF(M985=1,IF(G985&lt;0,S984+1,0),S984)</f>
        <v>0</v>
      </c>
      <c r="T985" s="36" t="str">
        <f>IF(M985&lt;&gt;1,"",IF(R984&gt;=3,"前面连赢 3 笔以上","前面连赢 "&amp;R984&amp;" 笔"))</f>
        <v/>
      </c>
      <c r="U985" s="40" t="str">
        <f>IF(AND(M985=1,ISNUMBER(H985)),H985-G985,"")</f>
        <v/>
      </c>
      <c r="V985" s="41" t="e">
        <f>IF(M985=1,O985,NA())</f>
        <v>#N/A</v>
      </c>
      <c r="W985" s="41" t="e">
        <f>IF(M985=1,-Q985,NA())</f>
        <v>#N/A</v>
      </c>
    </row>
    <row r="986">
      <c r="A986" s="17" t="n"/>
      <c r="B986" s="23" t="n"/>
      <c r="C986" s="25" t="n"/>
      <c r="D986" s="25" t="n"/>
      <c r="E986" s="25" t="n"/>
      <c r="F986" s="25" t="n"/>
      <c r="G986" s="35" t="n"/>
      <c r="H986" s="35" t="n"/>
      <c r="I986" s="25" t="n"/>
      <c r="J986" s="25" t="n"/>
      <c r="K986" s="36" t="str">
        <f>IF(ISNUMBER(B986),"周"&amp;CHOOSE(WEEKDAY(B986,2),"一","二","三","四","五","六","日"),"")</f>
        <v/>
      </c>
      <c r="L986" s="37" t="str">
        <f>IF(ISNUMBER(B986),DATE(YEAR(B986),MONTH(B986),1),"")</f>
        <v/>
      </c>
      <c r="M986" s="38">
        <f>IF(AND(ISNUMBER(B986),ISNUMBER(G986)),IF(AND(OR(NOT(ISNUMBER('看板'!$C$4)),B986&gt;='看板'!$C$4),OR(NOT(ISNUMBER('看板'!$E$4)),B986&lt;='看板'!$E$4),OR('看板'!$C$5="",C986='看板'!$C$5),OR('看板'!$E$5="",D986='看板'!$E$5)),1,0),0)</f>
        <v>0</v>
      </c>
      <c r="N986" s="38" t="str">
        <f>IF(M986=1,COUNTIF(M$5:M986,1),"")</f>
        <v/>
      </c>
      <c r="O986" s="39" t="str">
        <f>IF(M986=1,SUMIF(M$5:M986,1,G$5:G986),"")</f>
        <v/>
      </c>
      <c r="P986" s="39" t="str">
        <f>IF(M986=1,MAX(0,MAX(O$5:O986)),"")</f>
        <v/>
      </c>
      <c r="Q986" s="40" t="str">
        <f>IF(M986=1,P986-O986,"")</f>
        <v/>
      </c>
      <c r="R986" s="38">
        <f>IF(M986=1,IF(G986&gt;0,R985+1,0),R985)</f>
        <v>0</v>
      </c>
      <c r="S986" s="38">
        <f>IF(M986=1,IF(G986&lt;0,S985+1,0),S985)</f>
        <v>0</v>
      </c>
      <c r="T986" s="36" t="str">
        <f>IF(M986&lt;&gt;1,"",IF(R985&gt;=3,"前面连赢 3 笔以上","前面连赢 "&amp;R985&amp;" 笔"))</f>
        <v/>
      </c>
      <c r="U986" s="40" t="str">
        <f>IF(AND(M986=1,ISNUMBER(H986)),H986-G986,"")</f>
        <v/>
      </c>
      <c r="V986" s="41" t="e">
        <f>IF(M986=1,O986,NA())</f>
        <v>#N/A</v>
      </c>
      <c r="W986" s="41" t="e">
        <f>IF(M986=1,-Q986,NA())</f>
        <v>#N/A</v>
      </c>
    </row>
    <row r="987">
      <c r="A987" s="17" t="n"/>
      <c r="B987" s="23" t="n"/>
      <c r="C987" s="25" t="n"/>
      <c r="D987" s="25" t="n"/>
      <c r="E987" s="25" t="n"/>
      <c r="F987" s="25" t="n"/>
      <c r="G987" s="35" t="n"/>
      <c r="H987" s="35" t="n"/>
      <c r="I987" s="25" t="n"/>
      <c r="J987" s="25" t="n"/>
      <c r="K987" s="36" t="str">
        <f>IF(ISNUMBER(B987),"周"&amp;CHOOSE(WEEKDAY(B987,2),"一","二","三","四","五","六","日"),"")</f>
        <v/>
      </c>
      <c r="L987" s="37" t="str">
        <f>IF(ISNUMBER(B987),DATE(YEAR(B987),MONTH(B987),1),"")</f>
        <v/>
      </c>
      <c r="M987" s="38">
        <f>IF(AND(ISNUMBER(B987),ISNUMBER(G987)),IF(AND(OR(NOT(ISNUMBER('看板'!$C$4)),B987&gt;='看板'!$C$4),OR(NOT(ISNUMBER('看板'!$E$4)),B987&lt;='看板'!$E$4),OR('看板'!$C$5="",C987='看板'!$C$5),OR('看板'!$E$5="",D987='看板'!$E$5)),1,0),0)</f>
        <v>0</v>
      </c>
      <c r="N987" s="38" t="str">
        <f>IF(M987=1,COUNTIF(M$5:M987,1),"")</f>
        <v/>
      </c>
      <c r="O987" s="39" t="str">
        <f>IF(M987=1,SUMIF(M$5:M987,1,G$5:G987),"")</f>
        <v/>
      </c>
      <c r="P987" s="39" t="str">
        <f>IF(M987=1,MAX(0,MAX(O$5:O987)),"")</f>
        <v/>
      </c>
      <c r="Q987" s="40" t="str">
        <f>IF(M987=1,P987-O987,"")</f>
        <v/>
      </c>
      <c r="R987" s="38">
        <f>IF(M987=1,IF(G987&gt;0,R986+1,0),R986)</f>
        <v>0</v>
      </c>
      <c r="S987" s="38">
        <f>IF(M987=1,IF(G987&lt;0,S986+1,0),S986)</f>
        <v>0</v>
      </c>
      <c r="T987" s="36" t="str">
        <f>IF(M987&lt;&gt;1,"",IF(R986&gt;=3,"前面连赢 3 笔以上","前面连赢 "&amp;R986&amp;" 笔"))</f>
        <v/>
      </c>
      <c r="U987" s="40" t="str">
        <f>IF(AND(M987=1,ISNUMBER(H987)),H987-G987,"")</f>
        <v/>
      </c>
      <c r="V987" s="41" t="e">
        <f>IF(M987=1,O987,NA())</f>
        <v>#N/A</v>
      </c>
      <c r="W987" s="41" t="e">
        <f>IF(M987=1,-Q987,NA())</f>
        <v>#N/A</v>
      </c>
    </row>
    <row r="988">
      <c r="A988" s="17" t="n"/>
      <c r="B988" s="23" t="n"/>
      <c r="C988" s="25" t="n"/>
      <c r="D988" s="25" t="n"/>
      <c r="E988" s="25" t="n"/>
      <c r="F988" s="25" t="n"/>
      <c r="G988" s="35" t="n"/>
      <c r="H988" s="35" t="n"/>
      <c r="I988" s="25" t="n"/>
      <c r="J988" s="25" t="n"/>
      <c r="K988" s="36" t="str">
        <f>IF(ISNUMBER(B988),"周"&amp;CHOOSE(WEEKDAY(B988,2),"一","二","三","四","五","六","日"),"")</f>
        <v/>
      </c>
      <c r="L988" s="37" t="str">
        <f>IF(ISNUMBER(B988),DATE(YEAR(B988),MONTH(B988),1),"")</f>
        <v/>
      </c>
      <c r="M988" s="38">
        <f>IF(AND(ISNUMBER(B988),ISNUMBER(G988)),IF(AND(OR(NOT(ISNUMBER('看板'!$C$4)),B988&gt;='看板'!$C$4),OR(NOT(ISNUMBER('看板'!$E$4)),B988&lt;='看板'!$E$4),OR('看板'!$C$5="",C988='看板'!$C$5),OR('看板'!$E$5="",D988='看板'!$E$5)),1,0),0)</f>
        <v>0</v>
      </c>
      <c r="N988" s="38" t="str">
        <f>IF(M988=1,COUNTIF(M$5:M988,1),"")</f>
        <v/>
      </c>
      <c r="O988" s="39" t="str">
        <f>IF(M988=1,SUMIF(M$5:M988,1,G$5:G988),"")</f>
        <v/>
      </c>
      <c r="P988" s="39" t="str">
        <f>IF(M988=1,MAX(0,MAX(O$5:O988)),"")</f>
        <v/>
      </c>
      <c r="Q988" s="40" t="str">
        <f>IF(M988=1,P988-O988,"")</f>
        <v/>
      </c>
      <c r="R988" s="38">
        <f>IF(M988=1,IF(G988&gt;0,R987+1,0),R987)</f>
        <v>0</v>
      </c>
      <c r="S988" s="38">
        <f>IF(M988=1,IF(G988&lt;0,S987+1,0),S987)</f>
        <v>0</v>
      </c>
      <c r="T988" s="36" t="str">
        <f>IF(M988&lt;&gt;1,"",IF(R987&gt;=3,"前面连赢 3 笔以上","前面连赢 "&amp;R987&amp;" 笔"))</f>
        <v/>
      </c>
      <c r="U988" s="40" t="str">
        <f>IF(AND(M988=1,ISNUMBER(H988)),H988-G988,"")</f>
        <v/>
      </c>
      <c r="V988" s="41" t="e">
        <f>IF(M988=1,O988,NA())</f>
        <v>#N/A</v>
      </c>
      <c r="W988" s="41" t="e">
        <f>IF(M988=1,-Q988,NA())</f>
        <v>#N/A</v>
      </c>
    </row>
    <row r="989">
      <c r="A989" s="17" t="n"/>
      <c r="B989" s="23" t="n"/>
      <c r="C989" s="25" t="n"/>
      <c r="D989" s="25" t="n"/>
      <c r="E989" s="25" t="n"/>
      <c r="F989" s="25" t="n"/>
      <c r="G989" s="35" t="n"/>
      <c r="H989" s="35" t="n"/>
      <c r="I989" s="25" t="n"/>
      <c r="J989" s="25" t="n"/>
      <c r="K989" s="36" t="str">
        <f>IF(ISNUMBER(B989),"周"&amp;CHOOSE(WEEKDAY(B989,2),"一","二","三","四","五","六","日"),"")</f>
        <v/>
      </c>
      <c r="L989" s="37" t="str">
        <f>IF(ISNUMBER(B989),DATE(YEAR(B989),MONTH(B989),1),"")</f>
        <v/>
      </c>
      <c r="M989" s="38">
        <f>IF(AND(ISNUMBER(B989),ISNUMBER(G989)),IF(AND(OR(NOT(ISNUMBER('看板'!$C$4)),B989&gt;='看板'!$C$4),OR(NOT(ISNUMBER('看板'!$E$4)),B989&lt;='看板'!$E$4),OR('看板'!$C$5="",C989='看板'!$C$5),OR('看板'!$E$5="",D989='看板'!$E$5)),1,0),0)</f>
        <v>0</v>
      </c>
      <c r="N989" s="38" t="str">
        <f>IF(M989=1,COUNTIF(M$5:M989,1),"")</f>
        <v/>
      </c>
      <c r="O989" s="39" t="str">
        <f>IF(M989=1,SUMIF(M$5:M989,1,G$5:G989),"")</f>
        <v/>
      </c>
      <c r="P989" s="39" t="str">
        <f>IF(M989=1,MAX(0,MAX(O$5:O989)),"")</f>
        <v/>
      </c>
      <c r="Q989" s="40" t="str">
        <f>IF(M989=1,P989-O989,"")</f>
        <v/>
      </c>
      <c r="R989" s="38">
        <f>IF(M989=1,IF(G989&gt;0,R988+1,0),R988)</f>
        <v>0</v>
      </c>
      <c r="S989" s="38">
        <f>IF(M989=1,IF(G989&lt;0,S988+1,0),S988)</f>
        <v>0</v>
      </c>
      <c r="T989" s="36" t="str">
        <f>IF(M989&lt;&gt;1,"",IF(R988&gt;=3,"前面连赢 3 笔以上","前面连赢 "&amp;R988&amp;" 笔"))</f>
        <v/>
      </c>
      <c r="U989" s="40" t="str">
        <f>IF(AND(M989=1,ISNUMBER(H989)),H989-G989,"")</f>
        <v/>
      </c>
      <c r="V989" s="41" t="e">
        <f>IF(M989=1,O989,NA())</f>
        <v>#N/A</v>
      </c>
      <c r="W989" s="41" t="e">
        <f>IF(M989=1,-Q989,NA())</f>
        <v>#N/A</v>
      </c>
    </row>
    <row r="990">
      <c r="A990" s="17" t="n"/>
      <c r="B990" s="23" t="n"/>
      <c r="C990" s="25" t="n"/>
      <c r="D990" s="25" t="n"/>
      <c r="E990" s="25" t="n"/>
      <c r="F990" s="25" t="n"/>
      <c r="G990" s="35" t="n"/>
      <c r="H990" s="35" t="n"/>
      <c r="I990" s="25" t="n"/>
      <c r="J990" s="25" t="n"/>
      <c r="K990" s="36" t="str">
        <f>IF(ISNUMBER(B990),"周"&amp;CHOOSE(WEEKDAY(B990,2),"一","二","三","四","五","六","日"),"")</f>
        <v/>
      </c>
      <c r="L990" s="37" t="str">
        <f>IF(ISNUMBER(B990),DATE(YEAR(B990),MONTH(B990),1),"")</f>
        <v/>
      </c>
      <c r="M990" s="38">
        <f>IF(AND(ISNUMBER(B990),ISNUMBER(G990)),IF(AND(OR(NOT(ISNUMBER('看板'!$C$4)),B990&gt;='看板'!$C$4),OR(NOT(ISNUMBER('看板'!$E$4)),B990&lt;='看板'!$E$4),OR('看板'!$C$5="",C990='看板'!$C$5),OR('看板'!$E$5="",D990='看板'!$E$5)),1,0),0)</f>
        <v>0</v>
      </c>
      <c r="N990" s="38" t="str">
        <f>IF(M990=1,COUNTIF(M$5:M990,1),"")</f>
        <v/>
      </c>
      <c r="O990" s="39" t="str">
        <f>IF(M990=1,SUMIF(M$5:M990,1,G$5:G990),"")</f>
        <v/>
      </c>
      <c r="P990" s="39" t="str">
        <f>IF(M990=1,MAX(0,MAX(O$5:O990)),"")</f>
        <v/>
      </c>
      <c r="Q990" s="40" t="str">
        <f>IF(M990=1,P990-O990,"")</f>
        <v/>
      </c>
      <c r="R990" s="38">
        <f>IF(M990=1,IF(G990&gt;0,R989+1,0),R989)</f>
        <v>0</v>
      </c>
      <c r="S990" s="38">
        <f>IF(M990=1,IF(G990&lt;0,S989+1,0),S989)</f>
        <v>0</v>
      </c>
      <c r="T990" s="36" t="str">
        <f>IF(M990&lt;&gt;1,"",IF(R989&gt;=3,"前面连赢 3 笔以上","前面连赢 "&amp;R989&amp;" 笔"))</f>
        <v/>
      </c>
      <c r="U990" s="40" t="str">
        <f>IF(AND(M990=1,ISNUMBER(H990)),H990-G990,"")</f>
        <v/>
      </c>
      <c r="V990" s="41" t="e">
        <f>IF(M990=1,O990,NA())</f>
        <v>#N/A</v>
      </c>
      <c r="W990" s="41" t="e">
        <f>IF(M990=1,-Q990,NA())</f>
        <v>#N/A</v>
      </c>
    </row>
    <row r="991">
      <c r="A991" s="17" t="n"/>
      <c r="B991" s="23" t="n"/>
      <c r="C991" s="25" t="n"/>
      <c r="D991" s="25" t="n"/>
      <c r="E991" s="25" t="n"/>
      <c r="F991" s="25" t="n"/>
      <c r="G991" s="35" t="n"/>
      <c r="H991" s="35" t="n"/>
      <c r="I991" s="25" t="n"/>
      <c r="J991" s="25" t="n"/>
      <c r="K991" s="36" t="str">
        <f>IF(ISNUMBER(B991),"周"&amp;CHOOSE(WEEKDAY(B991,2),"一","二","三","四","五","六","日"),"")</f>
        <v/>
      </c>
      <c r="L991" s="37" t="str">
        <f>IF(ISNUMBER(B991),DATE(YEAR(B991),MONTH(B991),1),"")</f>
        <v/>
      </c>
      <c r="M991" s="38">
        <f>IF(AND(ISNUMBER(B991),ISNUMBER(G991)),IF(AND(OR(NOT(ISNUMBER('看板'!$C$4)),B991&gt;='看板'!$C$4),OR(NOT(ISNUMBER('看板'!$E$4)),B991&lt;='看板'!$E$4),OR('看板'!$C$5="",C991='看板'!$C$5),OR('看板'!$E$5="",D991='看板'!$E$5)),1,0),0)</f>
        <v>0</v>
      </c>
      <c r="N991" s="38" t="str">
        <f>IF(M991=1,COUNTIF(M$5:M991,1),"")</f>
        <v/>
      </c>
      <c r="O991" s="39" t="str">
        <f>IF(M991=1,SUMIF(M$5:M991,1,G$5:G991),"")</f>
        <v/>
      </c>
      <c r="P991" s="39" t="str">
        <f>IF(M991=1,MAX(0,MAX(O$5:O991)),"")</f>
        <v/>
      </c>
      <c r="Q991" s="40" t="str">
        <f>IF(M991=1,P991-O991,"")</f>
        <v/>
      </c>
      <c r="R991" s="38">
        <f>IF(M991=1,IF(G991&gt;0,R990+1,0),R990)</f>
        <v>0</v>
      </c>
      <c r="S991" s="38">
        <f>IF(M991=1,IF(G991&lt;0,S990+1,0),S990)</f>
        <v>0</v>
      </c>
      <c r="T991" s="36" t="str">
        <f>IF(M991&lt;&gt;1,"",IF(R990&gt;=3,"前面连赢 3 笔以上","前面连赢 "&amp;R990&amp;" 笔"))</f>
        <v/>
      </c>
      <c r="U991" s="40" t="str">
        <f>IF(AND(M991=1,ISNUMBER(H991)),H991-G991,"")</f>
        <v/>
      </c>
      <c r="V991" s="41" t="e">
        <f>IF(M991=1,O991,NA())</f>
        <v>#N/A</v>
      </c>
      <c r="W991" s="41" t="e">
        <f>IF(M991=1,-Q991,NA())</f>
        <v>#N/A</v>
      </c>
    </row>
    <row r="992">
      <c r="A992" s="17" t="n"/>
      <c r="B992" s="23" t="n"/>
      <c r="C992" s="25" t="n"/>
      <c r="D992" s="25" t="n"/>
      <c r="E992" s="25" t="n"/>
      <c r="F992" s="25" t="n"/>
      <c r="G992" s="35" t="n"/>
      <c r="H992" s="35" t="n"/>
      <c r="I992" s="25" t="n"/>
      <c r="J992" s="25" t="n"/>
      <c r="K992" s="36" t="str">
        <f>IF(ISNUMBER(B992),"周"&amp;CHOOSE(WEEKDAY(B992,2),"一","二","三","四","五","六","日"),"")</f>
        <v/>
      </c>
      <c r="L992" s="37" t="str">
        <f>IF(ISNUMBER(B992),DATE(YEAR(B992),MONTH(B992),1),"")</f>
        <v/>
      </c>
      <c r="M992" s="38">
        <f>IF(AND(ISNUMBER(B992),ISNUMBER(G992)),IF(AND(OR(NOT(ISNUMBER('看板'!$C$4)),B992&gt;='看板'!$C$4),OR(NOT(ISNUMBER('看板'!$E$4)),B992&lt;='看板'!$E$4),OR('看板'!$C$5="",C992='看板'!$C$5),OR('看板'!$E$5="",D992='看板'!$E$5)),1,0),0)</f>
        <v>0</v>
      </c>
      <c r="N992" s="38" t="str">
        <f>IF(M992=1,COUNTIF(M$5:M992,1),"")</f>
        <v/>
      </c>
      <c r="O992" s="39" t="str">
        <f>IF(M992=1,SUMIF(M$5:M992,1,G$5:G992),"")</f>
        <v/>
      </c>
      <c r="P992" s="39" t="str">
        <f>IF(M992=1,MAX(0,MAX(O$5:O992)),"")</f>
        <v/>
      </c>
      <c r="Q992" s="40" t="str">
        <f>IF(M992=1,P992-O992,"")</f>
        <v/>
      </c>
      <c r="R992" s="38">
        <f>IF(M992=1,IF(G992&gt;0,R991+1,0),R991)</f>
        <v>0</v>
      </c>
      <c r="S992" s="38">
        <f>IF(M992=1,IF(G992&lt;0,S991+1,0),S991)</f>
        <v>0</v>
      </c>
      <c r="T992" s="36" t="str">
        <f>IF(M992&lt;&gt;1,"",IF(R991&gt;=3,"前面连赢 3 笔以上","前面连赢 "&amp;R991&amp;" 笔"))</f>
        <v/>
      </c>
      <c r="U992" s="40" t="str">
        <f>IF(AND(M992=1,ISNUMBER(H992)),H992-G992,"")</f>
        <v/>
      </c>
      <c r="V992" s="41" t="e">
        <f>IF(M992=1,O992,NA())</f>
        <v>#N/A</v>
      </c>
      <c r="W992" s="41" t="e">
        <f>IF(M992=1,-Q992,NA())</f>
        <v>#N/A</v>
      </c>
    </row>
    <row r="993">
      <c r="A993" s="17" t="n"/>
      <c r="B993" s="23" t="n"/>
      <c r="C993" s="25" t="n"/>
      <c r="D993" s="25" t="n"/>
      <c r="E993" s="25" t="n"/>
      <c r="F993" s="25" t="n"/>
      <c r="G993" s="35" t="n"/>
      <c r="H993" s="35" t="n"/>
      <c r="I993" s="25" t="n"/>
      <c r="J993" s="25" t="n"/>
      <c r="K993" s="36" t="str">
        <f>IF(ISNUMBER(B993),"周"&amp;CHOOSE(WEEKDAY(B993,2),"一","二","三","四","五","六","日"),"")</f>
        <v/>
      </c>
      <c r="L993" s="37" t="str">
        <f>IF(ISNUMBER(B993),DATE(YEAR(B993),MONTH(B993),1),"")</f>
        <v/>
      </c>
      <c r="M993" s="38">
        <f>IF(AND(ISNUMBER(B993),ISNUMBER(G993)),IF(AND(OR(NOT(ISNUMBER('看板'!$C$4)),B993&gt;='看板'!$C$4),OR(NOT(ISNUMBER('看板'!$E$4)),B993&lt;='看板'!$E$4),OR('看板'!$C$5="",C993='看板'!$C$5),OR('看板'!$E$5="",D993='看板'!$E$5)),1,0),0)</f>
        <v>0</v>
      </c>
      <c r="N993" s="38" t="str">
        <f>IF(M993=1,COUNTIF(M$5:M993,1),"")</f>
        <v/>
      </c>
      <c r="O993" s="39" t="str">
        <f>IF(M993=1,SUMIF(M$5:M993,1,G$5:G993),"")</f>
        <v/>
      </c>
      <c r="P993" s="39" t="str">
        <f>IF(M993=1,MAX(0,MAX(O$5:O993)),"")</f>
        <v/>
      </c>
      <c r="Q993" s="40" t="str">
        <f>IF(M993=1,P993-O993,"")</f>
        <v/>
      </c>
      <c r="R993" s="38">
        <f>IF(M993=1,IF(G993&gt;0,R992+1,0),R992)</f>
        <v>0</v>
      </c>
      <c r="S993" s="38">
        <f>IF(M993=1,IF(G993&lt;0,S992+1,0),S992)</f>
        <v>0</v>
      </c>
      <c r="T993" s="36" t="str">
        <f>IF(M993&lt;&gt;1,"",IF(R992&gt;=3,"前面连赢 3 笔以上","前面连赢 "&amp;R992&amp;" 笔"))</f>
        <v/>
      </c>
      <c r="U993" s="40" t="str">
        <f>IF(AND(M993=1,ISNUMBER(H993)),H993-G993,"")</f>
        <v/>
      </c>
      <c r="V993" s="41" t="e">
        <f>IF(M993=1,O993,NA())</f>
        <v>#N/A</v>
      </c>
      <c r="W993" s="41" t="e">
        <f>IF(M993=1,-Q993,NA())</f>
        <v>#N/A</v>
      </c>
    </row>
    <row r="994">
      <c r="A994" s="17" t="n"/>
      <c r="B994" s="23" t="n"/>
      <c r="C994" s="25" t="n"/>
      <c r="D994" s="25" t="n"/>
      <c r="E994" s="25" t="n"/>
      <c r="F994" s="25" t="n"/>
      <c r="G994" s="35" t="n"/>
      <c r="H994" s="35" t="n"/>
      <c r="I994" s="25" t="n"/>
      <c r="J994" s="25" t="n"/>
      <c r="K994" s="36" t="str">
        <f>IF(ISNUMBER(B994),"周"&amp;CHOOSE(WEEKDAY(B994,2),"一","二","三","四","五","六","日"),"")</f>
        <v/>
      </c>
      <c r="L994" s="37" t="str">
        <f>IF(ISNUMBER(B994),DATE(YEAR(B994),MONTH(B994),1),"")</f>
        <v/>
      </c>
      <c r="M994" s="38">
        <f>IF(AND(ISNUMBER(B994),ISNUMBER(G994)),IF(AND(OR(NOT(ISNUMBER('看板'!$C$4)),B994&gt;='看板'!$C$4),OR(NOT(ISNUMBER('看板'!$E$4)),B994&lt;='看板'!$E$4),OR('看板'!$C$5="",C994='看板'!$C$5),OR('看板'!$E$5="",D994='看板'!$E$5)),1,0),0)</f>
        <v>0</v>
      </c>
      <c r="N994" s="38" t="str">
        <f>IF(M994=1,COUNTIF(M$5:M994,1),"")</f>
        <v/>
      </c>
      <c r="O994" s="39" t="str">
        <f>IF(M994=1,SUMIF(M$5:M994,1,G$5:G994),"")</f>
        <v/>
      </c>
      <c r="P994" s="39" t="str">
        <f>IF(M994=1,MAX(0,MAX(O$5:O994)),"")</f>
        <v/>
      </c>
      <c r="Q994" s="40" t="str">
        <f>IF(M994=1,P994-O994,"")</f>
        <v/>
      </c>
      <c r="R994" s="38">
        <f>IF(M994=1,IF(G994&gt;0,R993+1,0),R993)</f>
        <v>0</v>
      </c>
      <c r="S994" s="38">
        <f>IF(M994=1,IF(G994&lt;0,S993+1,0),S993)</f>
        <v>0</v>
      </c>
      <c r="T994" s="36" t="str">
        <f>IF(M994&lt;&gt;1,"",IF(R993&gt;=3,"前面连赢 3 笔以上","前面连赢 "&amp;R993&amp;" 笔"))</f>
        <v/>
      </c>
      <c r="U994" s="40" t="str">
        <f>IF(AND(M994=1,ISNUMBER(H994)),H994-G994,"")</f>
        <v/>
      </c>
      <c r="V994" s="41" t="e">
        <f>IF(M994=1,O994,NA())</f>
        <v>#N/A</v>
      </c>
      <c r="W994" s="41" t="e">
        <f>IF(M994=1,-Q994,NA())</f>
        <v>#N/A</v>
      </c>
    </row>
    <row r="995">
      <c r="A995" s="17" t="n"/>
      <c r="B995" s="23" t="n"/>
      <c r="C995" s="25" t="n"/>
      <c r="D995" s="25" t="n"/>
      <c r="E995" s="25" t="n"/>
      <c r="F995" s="25" t="n"/>
      <c r="G995" s="35" t="n"/>
      <c r="H995" s="35" t="n"/>
      <c r="I995" s="25" t="n"/>
      <c r="J995" s="25" t="n"/>
      <c r="K995" s="36" t="str">
        <f>IF(ISNUMBER(B995),"周"&amp;CHOOSE(WEEKDAY(B995,2),"一","二","三","四","五","六","日"),"")</f>
        <v/>
      </c>
      <c r="L995" s="37" t="str">
        <f>IF(ISNUMBER(B995),DATE(YEAR(B995),MONTH(B995),1),"")</f>
        <v/>
      </c>
      <c r="M995" s="38">
        <f>IF(AND(ISNUMBER(B995),ISNUMBER(G995)),IF(AND(OR(NOT(ISNUMBER('看板'!$C$4)),B995&gt;='看板'!$C$4),OR(NOT(ISNUMBER('看板'!$E$4)),B995&lt;='看板'!$E$4),OR('看板'!$C$5="",C995='看板'!$C$5),OR('看板'!$E$5="",D995='看板'!$E$5)),1,0),0)</f>
        <v>0</v>
      </c>
      <c r="N995" s="38" t="str">
        <f>IF(M995=1,COUNTIF(M$5:M995,1),"")</f>
        <v/>
      </c>
      <c r="O995" s="39" t="str">
        <f>IF(M995=1,SUMIF(M$5:M995,1,G$5:G995),"")</f>
        <v/>
      </c>
      <c r="P995" s="39" t="str">
        <f>IF(M995=1,MAX(0,MAX(O$5:O995)),"")</f>
        <v/>
      </c>
      <c r="Q995" s="40" t="str">
        <f>IF(M995=1,P995-O995,"")</f>
        <v/>
      </c>
      <c r="R995" s="38">
        <f>IF(M995=1,IF(G995&gt;0,R994+1,0),R994)</f>
        <v>0</v>
      </c>
      <c r="S995" s="38">
        <f>IF(M995=1,IF(G995&lt;0,S994+1,0),S994)</f>
        <v>0</v>
      </c>
      <c r="T995" s="36" t="str">
        <f>IF(M995&lt;&gt;1,"",IF(R994&gt;=3,"前面连赢 3 笔以上","前面连赢 "&amp;R994&amp;" 笔"))</f>
        <v/>
      </c>
      <c r="U995" s="40" t="str">
        <f>IF(AND(M995=1,ISNUMBER(H995)),H995-G995,"")</f>
        <v/>
      </c>
      <c r="V995" s="41" t="e">
        <f>IF(M995=1,O995,NA())</f>
        <v>#N/A</v>
      </c>
      <c r="W995" s="41" t="e">
        <f>IF(M995=1,-Q995,NA())</f>
        <v>#N/A</v>
      </c>
    </row>
    <row r="996">
      <c r="A996" s="17" t="n"/>
      <c r="B996" s="23" t="n"/>
      <c r="C996" s="25" t="n"/>
      <c r="D996" s="25" t="n"/>
      <c r="E996" s="25" t="n"/>
      <c r="F996" s="25" t="n"/>
      <c r="G996" s="35" t="n"/>
      <c r="H996" s="35" t="n"/>
      <c r="I996" s="25" t="n"/>
      <c r="J996" s="25" t="n"/>
      <c r="K996" s="36" t="str">
        <f>IF(ISNUMBER(B996),"周"&amp;CHOOSE(WEEKDAY(B996,2),"一","二","三","四","五","六","日"),"")</f>
        <v/>
      </c>
      <c r="L996" s="37" t="str">
        <f>IF(ISNUMBER(B996),DATE(YEAR(B996),MONTH(B996),1),"")</f>
        <v/>
      </c>
      <c r="M996" s="38">
        <f>IF(AND(ISNUMBER(B996),ISNUMBER(G996)),IF(AND(OR(NOT(ISNUMBER('看板'!$C$4)),B996&gt;='看板'!$C$4),OR(NOT(ISNUMBER('看板'!$E$4)),B996&lt;='看板'!$E$4),OR('看板'!$C$5="",C996='看板'!$C$5),OR('看板'!$E$5="",D996='看板'!$E$5)),1,0),0)</f>
        <v>0</v>
      </c>
      <c r="N996" s="38" t="str">
        <f>IF(M996=1,COUNTIF(M$5:M996,1),"")</f>
        <v/>
      </c>
      <c r="O996" s="39" t="str">
        <f>IF(M996=1,SUMIF(M$5:M996,1,G$5:G996),"")</f>
        <v/>
      </c>
      <c r="P996" s="39" t="str">
        <f>IF(M996=1,MAX(0,MAX(O$5:O996)),"")</f>
        <v/>
      </c>
      <c r="Q996" s="40" t="str">
        <f>IF(M996=1,P996-O996,"")</f>
        <v/>
      </c>
      <c r="R996" s="38">
        <f>IF(M996=1,IF(G996&gt;0,R995+1,0),R995)</f>
        <v>0</v>
      </c>
      <c r="S996" s="38">
        <f>IF(M996=1,IF(G996&lt;0,S995+1,0),S995)</f>
        <v>0</v>
      </c>
      <c r="T996" s="36" t="str">
        <f>IF(M996&lt;&gt;1,"",IF(R995&gt;=3,"前面连赢 3 笔以上","前面连赢 "&amp;R995&amp;" 笔"))</f>
        <v/>
      </c>
      <c r="U996" s="40" t="str">
        <f>IF(AND(M996=1,ISNUMBER(H996)),H996-G996,"")</f>
        <v/>
      </c>
      <c r="V996" s="41" t="e">
        <f>IF(M996=1,O996,NA())</f>
        <v>#N/A</v>
      </c>
      <c r="W996" s="41" t="e">
        <f>IF(M996=1,-Q996,NA())</f>
        <v>#N/A</v>
      </c>
    </row>
    <row r="997">
      <c r="A997" s="17" t="n"/>
      <c r="B997" s="23" t="n"/>
      <c r="C997" s="25" t="n"/>
      <c r="D997" s="25" t="n"/>
      <c r="E997" s="25" t="n"/>
      <c r="F997" s="25" t="n"/>
      <c r="G997" s="35" t="n"/>
      <c r="H997" s="35" t="n"/>
      <c r="I997" s="25" t="n"/>
      <c r="J997" s="25" t="n"/>
      <c r="K997" s="36" t="str">
        <f>IF(ISNUMBER(B997),"周"&amp;CHOOSE(WEEKDAY(B997,2),"一","二","三","四","五","六","日"),"")</f>
        <v/>
      </c>
      <c r="L997" s="37" t="str">
        <f>IF(ISNUMBER(B997),DATE(YEAR(B997),MONTH(B997),1),"")</f>
        <v/>
      </c>
      <c r="M997" s="38">
        <f>IF(AND(ISNUMBER(B997),ISNUMBER(G997)),IF(AND(OR(NOT(ISNUMBER('看板'!$C$4)),B997&gt;='看板'!$C$4),OR(NOT(ISNUMBER('看板'!$E$4)),B997&lt;='看板'!$E$4),OR('看板'!$C$5="",C997='看板'!$C$5),OR('看板'!$E$5="",D997='看板'!$E$5)),1,0),0)</f>
        <v>0</v>
      </c>
      <c r="N997" s="38" t="str">
        <f>IF(M997=1,COUNTIF(M$5:M997,1),"")</f>
        <v/>
      </c>
      <c r="O997" s="39" t="str">
        <f>IF(M997=1,SUMIF(M$5:M997,1,G$5:G997),"")</f>
        <v/>
      </c>
      <c r="P997" s="39" t="str">
        <f>IF(M997=1,MAX(0,MAX(O$5:O997)),"")</f>
        <v/>
      </c>
      <c r="Q997" s="40" t="str">
        <f>IF(M997=1,P997-O997,"")</f>
        <v/>
      </c>
      <c r="R997" s="38">
        <f>IF(M997=1,IF(G997&gt;0,R996+1,0),R996)</f>
        <v>0</v>
      </c>
      <c r="S997" s="38">
        <f>IF(M997=1,IF(G997&lt;0,S996+1,0),S996)</f>
        <v>0</v>
      </c>
      <c r="T997" s="36" t="str">
        <f>IF(M997&lt;&gt;1,"",IF(R996&gt;=3,"前面连赢 3 笔以上","前面连赢 "&amp;R996&amp;" 笔"))</f>
        <v/>
      </c>
      <c r="U997" s="40" t="str">
        <f>IF(AND(M997=1,ISNUMBER(H997)),H997-G997,"")</f>
        <v/>
      </c>
      <c r="V997" s="41" t="e">
        <f>IF(M997=1,O997,NA())</f>
        <v>#N/A</v>
      </c>
      <c r="W997" s="41" t="e">
        <f>IF(M997=1,-Q997,NA())</f>
        <v>#N/A</v>
      </c>
    </row>
    <row r="998">
      <c r="A998" s="17" t="n"/>
      <c r="B998" s="23" t="n"/>
      <c r="C998" s="25" t="n"/>
      <c r="D998" s="25" t="n"/>
      <c r="E998" s="25" t="n"/>
      <c r="F998" s="25" t="n"/>
      <c r="G998" s="35" t="n"/>
      <c r="H998" s="35" t="n"/>
      <c r="I998" s="25" t="n"/>
      <c r="J998" s="25" t="n"/>
      <c r="K998" s="36" t="str">
        <f>IF(ISNUMBER(B998),"周"&amp;CHOOSE(WEEKDAY(B998,2),"一","二","三","四","五","六","日"),"")</f>
        <v/>
      </c>
      <c r="L998" s="37" t="str">
        <f>IF(ISNUMBER(B998),DATE(YEAR(B998),MONTH(B998),1),"")</f>
        <v/>
      </c>
      <c r="M998" s="38">
        <f>IF(AND(ISNUMBER(B998),ISNUMBER(G998)),IF(AND(OR(NOT(ISNUMBER('看板'!$C$4)),B998&gt;='看板'!$C$4),OR(NOT(ISNUMBER('看板'!$E$4)),B998&lt;='看板'!$E$4),OR('看板'!$C$5="",C998='看板'!$C$5),OR('看板'!$E$5="",D998='看板'!$E$5)),1,0),0)</f>
        <v>0</v>
      </c>
      <c r="N998" s="38" t="str">
        <f>IF(M998=1,COUNTIF(M$5:M998,1),"")</f>
        <v/>
      </c>
      <c r="O998" s="39" t="str">
        <f>IF(M998=1,SUMIF(M$5:M998,1,G$5:G998),"")</f>
        <v/>
      </c>
      <c r="P998" s="39" t="str">
        <f>IF(M998=1,MAX(0,MAX(O$5:O998)),"")</f>
        <v/>
      </c>
      <c r="Q998" s="40" t="str">
        <f>IF(M998=1,P998-O998,"")</f>
        <v/>
      </c>
      <c r="R998" s="38">
        <f>IF(M998=1,IF(G998&gt;0,R997+1,0),R997)</f>
        <v>0</v>
      </c>
      <c r="S998" s="38">
        <f>IF(M998=1,IF(G998&lt;0,S997+1,0),S997)</f>
        <v>0</v>
      </c>
      <c r="T998" s="36" t="str">
        <f>IF(M998&lt;&gt;1,"",IF(R997&gt;=3,"前面连赢 3 笔以上","前面连赢 "&amp;R997&amp;" 笔"))</f>
        <v/>
      </c>
      <c r="U998" s="40" t="str">
        <f>IF(AND(M998=1,ISNUMBER(H998)),H998-G998,"")</f>
        <v/>
      </c>
      <c r="V998" s="41" t="e">
        <f>IF(M998=1,O998,NA())</f>
        <v>#N/A</v>
      </c>
      <c r="W998" s="41" t="e">
        <f>IF(M998=1,-Q998,NA())</f>
        <v>#N/A</v>
      </c>
    </row>
    <row r="999">
      <c r="A999" s="17" t="n"/>
      <c r="B999" s="23" t="n"/>
      <c r="C999" s="25" t="n"/>
      <c r="D999" s="25" t="n"/>
      <c r="E999" s="25" t="n"/>
      <c r="F999" s="25" t="n"/>
      <c r="G999" s="35" t="n"/>
      <c r="H999" s="35" t="n"/>
      <c r="I999" s="25" t="n"/>
      <c r="J999" s="25" t="n"/>
      <c r="K999" s="36" t="str">
        <f>IF(ISNUMBER(B999),"周"&amp;CHOOSE(WEEKDAY(B999,2),"一","二","三","四","五","六","日"),"")</f>
        <v/>
      </c>
      <c r="L999" s="37" t="str">
        <f>IF(ISNUMBER(B999),DATE(YEAR(B999),MONTH(B999),1),"")</f>
        <v/>
      </c>
      <c r="M999" s="38">
        <f>IF(AND(ISNUMBER(B999),ISNUMBER(G999)),IF(AND(OR(NOT(ISNUMBER('看板'!$C$4)),B999&gt;='看板'!$C$4),OR(NOT(ISNUMBER('看板'!$E$4)),B999&lt;='看板'!$E$4),OR('看板'!$C$5="",C999='看板'!$C$5),OR('看板'!$E$5="",D999='看板'!$E$5)),1,0),0)</f>
        <v>0</v>
      </c>
      <c r="N999" s="38" t="str">
        <f>IF(M999=1,COUNTIF(M$5:M999,1),"")</f>
        <v/>
      </c>
      <c r="O999" s="39" t="str">
        <f>IF(M999=1,SUMIF(M$5:M999,1,G$5:G999),"")</f>
        <v/>
      </c>
      <c r="P999" s="39" t="str">
        <f>IF(M999=1,MAX(0,MAX(O$5:O999)),"")</f>
        <v/>
      </c>
      <c r="Q999" s="40" t="str">
        <f>IF(M999=1,P999-O999,"")</f>
        <v/>
      </c>
      <c r="R999" s="38">
        <f>IF(M999=1,IF(G999&gt;0,R998+1,0),R998)</f>
        <v>0</v>
      </c>
      <c r="S999" s="38">
        <f>IF(M999=1,IF(G999&lt;0,S998+1,0),S998)</f>
        <v>0</v>
      </c>
      <c r="T999" s="36" t="str">
        <f>IF(M999&lt;&gt;1,"",IF(R998&gt;=3,"前面连赢 3 笔以上","前面连赢 "&amp;R998&amp;" 笔"))</f>
        <v/>
      </c>
      <c r="U999" s="40" t="str">
        <f>IF(AND(M999=1,ISNUMBER(H999)),H999-G999,"")</f>
        <v/>
      </c>
      <c r="V999" s="41" t="e">
        <f>IF(M999=1,O999,NA())</f>
        <v>#N/A</v>
      </c>
      <c r="W999" s="41" t="e">
        <f>IF(M999=1,-Q999,NA())</f>
        <v>#N/A</v>
      </c>
    </row>
    <row r="1000">
      <c r="A1000" s="17" t="n"/>
      <c r="B1000" s="23" t="n"/>
      <c r="C1000" s="25" t="n"/>
      <c r="D1000" s="25" t="n"/>
      <c r="E1000" s="25" t="n"/>
      <c r="F1000" s="25" t="n"/>
      <c r="G1000" s="35" t="n"/>
      <c r="H1000" s="35" t="n"/>
      <c r="I1000" s="25" t="n"/>
      <c r="J1000" s="25" t="n"/>
      <c r="K1000" s="36" t="str">
        <f>IF(ISNUMBER(B1000),"周"&amp;CHOOSE(WEEKDAY(B1000,2),"一","二","三","四","五","六","日"),"")</f>
        <v/>
      </c>
      <c r="L1000" s="37" t="str">
        <f>IF(ISNUMBER(B1000),DATE(YEAR(B1000),MONTH(B1000),1),"")</f>
        <v/>
      </c>
      <c r="M1000" s="38">
        <f>IF(AND(ISNUMBER(B1000),ISNUMBER(G1000)),IF(AND(OR(NOT(ISNUMBER('看板'!$C$4)),B1000&gt;='看板'!$C$4),OR(NOT(ISNUMBER('看板'!$E$4)),B1000&lt;='看板'!$E$4),OR('看板'!$C$5="",C1000='看板'!$C$5),OR('看板'!$E$5="",D1000='看板'!$E$5)),1,0),0)</f>
        <v>0</v>
      </c>
      <c r="N1000" s="38" t="str">
        <f>IF(M1000=1,COUNTIF(M$5:M1000,1),"")</f>
        <v/>
      </c>
      <c r="O1000" s="39" t="str">
        <f>IF(M1000=1,SUMIF(M$5:M1000,1,G$5:G1000),"")</f>
        <v/>
      </c>
      <c r="P1000" s="39" t="str">
        <f>IF(M1000=1,MAX(0,MAX(O$5:O1000)),"")</f>
        <v/>
      </c>
      <c r="Q1000" s="40" t="str">
        <f>IF(M1000=1,P1000-O1000,"")</f>
        <v/>
      </c>
      <c r="R1000" s="38">
        <f>IF(M1000=1,IF(G1000&gt;0,R999+1,0),R999)</f>
        <v>0</v>
      </c>
      <c r="S1000" s="38">
        <f>IF(M1000=1,IF(G1000&lt;0,S999+1,0),S999)</f>
        <v>0</v>
      </c>
      <c r="T1000" s="36" t="str">
        <f>IF(M1000&lt;&gt;1,"",IF(R999&gt;=3,"前面连赢 3 笔以上","前面连赢 "&amp;R999&amp;" 笔"))</f>
        <v/>
      </c>
      <c r="U1000" s="40" t="str">
        <f>IF(AND(M1000=1,ISNUMBER(H1000)),H1000-G1000,"")</f>
        <v/>
      </c>
      <c r="V1000" s="41" t="e">
        <f>IF(M1000=1,O1000,NA())</f>
        <v>#N/A</v>
      </c>
      <c r="W1000" s="41" t="e">
        <f>IF(M1000=1,-Q1000,NA())</f>
        <v>#N/A</v>
      </c>
    </row>
    <row r="1001">
      <c r="A1001" s="17" t="n"/>
      <c r="B1001" s="23" t="n"/>
      <c r="C1001" s="25" t="n"/>
      <c r="D1001" s="25" t="n"/>
      <c r="E1001" s="25" t="n"/>
      <c r="F1001" s="25" t="n"/>
      <c r="G1001" s="35" t="n"/>
      <c r="H1001" s="35" t="n"/>
      <c r="I1001" s="25" t="n"/>
      <c r="J1001" s="25" t="n"/>
      <c r="K1001" s="36" t="str">
        <f>IF(ISNUMBER(B1001),"周"&amp;CHOOSE(WEEKDAY(B1001,2),"一","二","三","四","五","六","日"),"")</f>
        <v/>
      </c>
      <c r="L1001" s="37" t="str">
        <f>IF(ISNUMBER(B1001),DATE(YEAR(B1001),MONTH(B1001),1),"")</f>
        <v/>
      </c>
      <c r="M1001" s="38">
        <f>IF(AND(ISNUMBER(B1001),ISNUMBER(G1001)),IF(AND(OR(NOT(ISNUMBER('看板'!$C$4)),B1001&gt;='看板'!$C$4),OR(NOT(ISNUMBER('看板'!$E$4)),B1001&lt;='看板'!$E$4),OR('看板'!$C$5="",C1001='看板'!$C$5),OR('看板'!$E$5="",D1001='看板'!$E$5)),1,0),0)</f>
        <v>0</v>
      </c>
      <c r="N1001" s="38" t="str">
        <f>IF(M1001=1,COUNTIF(M$5:M1001,1),"")</f>
        <v/>
      </c>
      <c r="O1001" s="39" t="str">
        <f>IF(M1001=1,SUMIF(M$5:M1001,1,G$5:G1001),"")</f>
        <v/>
      </c>
      <c r="P1001" s="39" t="str">
        <f>IF(M1001=1,MAX(0,MAX(O$5:O1001)),"")</f>
        <v/>
      </c>
      <c r="Q1001" s="40" t="str">
        <f>IF(M1001=1,P1001-O1001,"")</f>
        <v/>
      </c>
      <c r="R1001" s="38">
        <f>IF(M1001=1,IF(G1001&gt;0,R1000+1,0),R1000)</f>
        <v>0</v>
      </c>
      <c r="S1001" s="38">
        <f>IF(M1001=1,IF(G1001&lt;0,S1000+1,0),S1000)</f>
        <v>0</v>
      </c>
      <c r="T1001" s="36" t="str">
        <f>IF(M1001&lt;&gt;1,"",IF(R1000&gt;=3,"前面连赢 3 笔以上","前面连赢 "&amp;R1000&amp;" 笔"))</f>
        <v/>
      </c>
      <c r="U1001" s="40" t="str">
        <f>IF(AND(M1001=1,ISNUMBER(H1001)),H1001-G1001,"")</f>
        <v/>
      </c>
      <c r="V1001" s="41" t="e">
        <f>IF(M1001=1,O1001,NA())</f>
        <v>#N/A</v>
      </c>
      <c r="W1001" s="41" t="e">
        <f>IF(M1001=1,-Q1001,NA())</f>
        <v>#N/A</v>
      </c>
    </row>
    <row r="1002">
      <c r="A1002" s="17" t="n"/>
      <c r="B1002" s="23" t="n"/>
      <c r="C1002" s="25" t="n"/>
      <c r="D1002" s="25" t="n"/>
      <c r="E1002" s="25" t="n"/>
      <c r="F1002" s="25" t="n"/>
      <c r="G1002" s="35" t="n"/>
      <c r="H1002" s="35" t="n"/>
      <c r="I1002" s="25" t="n"/>
      <c r="J1002" s="25" t="n"/>
      <c r="K1002" s="36" t="str">
        <f>IF(ISNUMBER(B1002),"周"&amp;CHOOSE(WEEKDAY(B1002,2),"一","二","三","四","五","六","日"),"")</f>
        <v/>
      </c>
      <c r="L1002" s="37" t="str">
        <f>IF(ISNUMBER(B1002),DATE(YEAR(B1002),MONTH(B1002),1),"")</f>
        <v/>
      </c>
      <c r="M1002" s="38">
        <f>IF(AND(ISNUMBER(B1002),ISNUMBER(G1002)),IF(AND(OR(NOT(ISNUMBER('看板'!$C$4)),B1002&gt;='看板'!$C$4),OR(NOT(ISNUMBER('看板'!$E$4)),B1002&lt;='看板'!$E$4),OR('看板'!$C$5="",C1002='看板'!$C$5),OR('看板'!$E$5="",D1002='看板'!$E$5)),1,0),0)</f>
        <v>0</v>
      </c>
      <c r="N1002" s="38" t="str">
        <f>IF(M1002=1,COUNTIF(M$5:M1002,1),"")</f>
        <v/>
      </c>
      <c r="O1002" s="39" t="str">
        <f>IF(M1002=1,SUMIF(M$5:M1002,1,G$5:G1002),"")</f>
        <v/>
      </c>
      <c r="P1002" s="39" t="str">
        <f>IF(M1002=1,MAX(0,MAX(O$5:O1002)),"")</f>
        <v/>
      </c>
      <c r="Q1002" s="40" t="str">
        <f>IF(M1002=1,P1002-O1002,"")</f>
        <v/>
      </c>
      <c r="R1002" s="38">
        <f>IF(M1002=1,IF(G1002&gt;0,R1001+1,0),R1001)</f>
        <v>0</v>
      </c>
      <c r="S1002" s="38">
        <f>IF(M1002=1,IF(G1002&lt;0,S1001+1,0),S1001)</f>
        <v>0</v>
      </c>
      <c r="T1002" s="36" t="str">
        <f>IF(M1002&lt;&gt;1,"",IF(R1001&gt;=3,"前面连赢 3 笔以上","前面连赢 "&amp;R1001&amp;" 笔"))</f>
        <v/>
      </c>
      <c r="U1002" s="40" t="str">
        <f>IF(AND(M1002=1,ISNUMBER(H1002)),H1002-G1002,"")</f>
        <v/>
      </c>
      <c r="V1002" s="41" t="e">
        <f>IF(M1002=1,O1002,NA())</f>
        <v>#N/A</v>
      </c>
      <c r="W1002" s="41" t="e">
        <f>IF(M1002=1,-Q1002,NA())</f>
        <v>#N/A</v>
      </c>
    </row>
    <row r="1003">
      <c r="A1003" s="17" t="n"/>
      <c r="B1003" s="23" t="n"/>
      <c r="C1003" s="25" t="n"/>
      <c r="D1003" s="25" t="n"/>
      <c r="E1003" s="25" t="n"/>
      <c r="F1003" s="25" t="n"/>
      <c r="G1003" s="35" t="n"/>
      <c r="H1003" s="35" t="n"/>
      <c r="I1003" s="25" t="n"/>
      <c r="J1003" s="25" t="n"/>
      <c r="K1003" s="36" t="str">
        <f>IF(ISNUMBER(B1003),"周"&amp;CHOOSE(WEEKDAY(B1003,2),"一","二","三","四","五","六","日"),"")</f>
        <v/>
      </c>
      <c r="L1003" s="37" t="str">
        <f>IF(ISNUMBER(B1003),DATE(YEAR(B1003),MONTH(B1003),1),"")</f>
        <v/>
      </c>
      <c r="M1003" s="38">
        <f>IF(AND(ISNUMBER(B1003),ISNUMBER(G1003)),IF(AND(OR(NOT(ISNUMBER('看板'!$C$4)),B1003&gt;='看板'!$C$4),OR(NOT(ISNUMBER('看板'!$E$4)),B1003&lt;='看板'!$E$4),OR('看板'!$C$5="",C1003='看板'!$C$5),OR('看板'!$E$5="",D1003='看板'!$E$5)),1,0),0)</f>
        <v>0</v>
      </c>
      <c r="N1003" s="38" t="str">
        <f>IF(M1003=1,COUNTIF(M$5:M1003,1),"")</f>
        <v/>
      </c>
      <c r="O1003" s="39" t="str">
        <f>IF(M1003=1,SUMIF(M$5:M1003,1,G$5:G1003),"")</f>
        <v/>
      </c>
      <c r="P1003" s="39" t="str">
        <f>IF(M1003=1,MAX(0,MAX(O$5:O1003)),"")</f>
        <v/>
      </c>
      <c r="Q1003" s="40" t="str">
        <f>IF(M1003=1,P1003-O1003,"")</f>
        <v/>
      </c>
      <c r="R1003" s="38">
        <f>IF(M1003=1,IF(G1003&gt;0,R1002+1,0),R1002)</f>
        <v>0</v>
      </c>
      <c r="S1003" s="38">
        <f>IF(M1003=1,IF(G1003&lt;0,S1002+1,0),S1002)</f>
        <v>0</v>
      </c>
      <c r="T1003" s="36" t="str">
        <f>IF(M1003&lt;&gt;1,"",IF(R1002&gt;=3,"前面连赢 3 笔以上","前面连赢 "&amp;R1002&amp;" 笔"))</f>
        <v/>
      </c>
      <c r="U1003" s="40" t="str">
        <f>IF(AND(M1003=1,ISNUMBER(H1003)),H1003-G1003,"")</f>
        <v/>
      </c>
      <c r="V1003" s="41" t="e">
        <f>IF(M1003=1,O1003,NA())</f>
        <v>#N/A</v>
      </c>
      <c r="W1003" s="41" t="e">
        <f>IF(M1003=1,-Q1003,NA())</f>
        <v>#N/A</v>
      </c>
    </row>
    <row r="1004">
      <c r="A1004" s="17" t="n"/>
      <c r="B1004" s="23" t="n"/>
      <c r="C1004" s="25" t="n"/>
      <c r="D1004" s="25" t="n"/>
      <c r="E1004" s="25" t="n"/>
      <c r="F1004" s="25" t="n"/>
      <c r="G1004" s="35" t="n"/>
      <c r="H1004" s="35" t="n"/>
      <c r="I1004" s="25" t="n"/>
      <c r="J1004" s="25" t="n"/>
      <c r="K1004" s="36" t="str">
        <f>IF(ISNUMBER(B1004),"周"&amp;CHOOSE(WEEKDAY(B1004,2),"一","二","三","四","五","六","日"),"")</f>
        <v/>
      </c>
      <c r="L1004" s="37" t="str">
        <f>IF(ISNUMBER(B1004),DATE(YEAR(B1004),MONTH(B1004),1),"")</f>
        <v/>
      </c>
      <c r="M1004" s="38">
        <f>IF(AND(ISNUMBER(B1004),ISNUMBER(G1004)),IF(AND(OR(NOT(ISNUMBER('看板'!$C$4)),B1004&gt;='看板'!$C$4),OR(NOT(ISNUMBER('看板'!$E$4)),B1004&lt;='看板'!$E$4),OR('看板'!$C$5="",C1004='看板'!$C$5),OR('看板'!$E$5="",D1004='看板'!$E$5)),1,0),0)</f>
        <v>0</v>
      </c>
      <c r="N1004" s="38" t="str">
        <f>IF(M1004=1,COUNTIF(M$5:M1004,1),"")</f>
        <v/>
      </c>
      <c r="O1004" s="39" t="str">
        <f>IF(M1004=1,SUMIF(M$5:M1004,1,G$5:G1004),"")</f>
        <v/>
      </c>
      <c r="P1004" s="39" t="str">
        <f>IF(M1004=1,MAX(0,MAX(O$5:O1004)),"")</f>
        <v/>
      </c>
      <c r="Q1004" s="40" t="str">
        <f>IF(M1004=1,P1004-O1004,"")</f>
        <v/>
      </c>
      <c r="R1004" s="38">
        <f>IF(M1004=1,IF(G1004&gt;0,R1003+1,0),R1003)</f>
        <v>0</v>
      </c>
      <c r="S1004" s="38">
        <f>IF(M1004=1,IF(G1004&lt;0,S1003+1,0),S1003)</f>
        <v>0</v>
      </c>
      <c r="T1004" s="36" t="str">
        <f>IF(M1004&lt;&gt;1,"",IF(R1003&gt;=3,"前面连赢 3 笔以上","前面连赢 "&amp;R1003&amp;" 笔"))</f>
        <v/>
      </c>
      <c r="U1004" s="40" t="str">
        <f>IF(AND(M1004=1,ISNUMBER(H1004)),H1004-G1004,"")</f>
        <v/>
      </c>
      <c r="V1004" s="41" t="e">
        <f>IF(M1004=1,O1004,NA())</f>
        <v>#N/A</v>
      </c>
      <c r="W1004" s="41" t="e">
        <f>IF(M1004=1,-Q1004,NA())</f>
        <v>#N/A</v>
      </c>
    </row>
  </sheetData>
  <mergeCells count="5">
    <mergeCell ref="A1:T1"/>
    <mergeCell ref="U1:W1"/>
    <mergeCell ref="K3:W3"/>
    <mergeCell ref="A3:J3"/>
    <mergeCell ref="A2:W2"/>
  </mergeCells>
  <conditionalFormatting sqref="G5:H100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O5:O1004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7">
    <dataValidation sqref="B5:B100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1004" showDropDown="0" showInputMessage="0" showErrorMessage="1" allowBlank="1" errorTitle="不在选项里" error="请从下拉里选；要加新选项，先去参数页的下拉选项里加。" type="list" errorStyle="warning">
      <formula1>'参数'!$B$10:$B$21</formula1>
    </dataValidation>
    <dataValidation sqref="D5:D1004" showDropDown="0" showInputMessage="0" showErrorMessage="1" allowBlank="1" errorTitle="不在选项里" error="请从下拉里选；要加新选项，先去参数页的下拉选项里加。" type="list" errorStyle="warning">
      <formula1>'参数'!$C$10:$C$21</formula1>
    </dataValidation>
    <dataValidation sqref="E5:E1004" showDropDown="0" showInputMessage="0" showErrorMessage="1" allowBlank="1" errorTitle="不在选项里" error="请从下拉里选；要加新选项，先去参数页的下拉选项里加。" type="list" errorStyle="warning">
      <formula1>"多,空"</formula1>
    </dataValidation>
    <dataValidation sqref="F5:F1004" showDropDown="0" showInputMessage="0" showErrorMessage="1" allowBlank="1" errorTitle="不在选项里" error="请从下拉里选；要加新选项，先去参数页的下拉选项里加。" type="list" errorStyle="warning">
      <formula1>'参数'!$D$10:$D$21</formula1>
    </dataValidation>
    <dataValidation sqref="I5:I1004" showDropDown="0" showInputMessage="0" showErrorMessage="1" allowBlank="1" errorTitle="不在选项里" error="请从下拉里选；要加新选项，先去参数页的下拉选项里加。" type="list" errorStyle="stop">
      <formula1>"A,B,C,D"</formula1>
    </dataValidation>
    <dataValidation sqref="J5:J1004" showDropDown="0" showInputMessage="0" showErrorMessage="1" allowBlank="1" errorTitle="不在选项里" error="请从下拉里选；要加新选项，先去参数页的下拉选项里加。" type="list" errorStyle="warning">
      <formula1>'参数'!$E$10:$E$21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5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H7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3" t="inlineStr">
        <is>
          <t>分组：哪一类单子在赚，哪一类在亏</t>
        </is>
      </c>
      <c r="F1" s="14" t="inlineStr">
        <is>
          <t>TradeLearn · XtradingTime 交易内训</t>
        </is>
      </c>
    </row>
    <row r="2" ht="20" customHeight="1">
      <c r="A2" s="2" t="inlineStr">
        <is>
          <t>跟着看板的筛选走。少于 10 笔的组标「样本太少」，只看不下结论。</t>
        </is>
      </c>
    </row>
    <row r="4">
      <c r="B4" s="15" t="inlineStr">
        <is>
          <t>按策略</t>
        </is>
      </c>
    </row>
    <row r="5">
      <c r="B5" s="20" t="inlineStr">
        <is>
          <t>组</t>
        </is>
      </c>
      <c r="C5" s="20" t="inlineStr">
        <is>
          <t>笔数</t>
        </is>
      </c>
      <c r="D5" s="20" t="inlineStr">
        <is>
          <t>胜率</t>
        </is>
      </c>
      <c r="E5" s="20" t="inlineStr">
        <is>
          <t>平均净R</t>
        </is>
      </c>
      <c r="F5" s="20" t="inlineStr">
        <is>
          <t>合计净R</t>
        </is>
      </c>
      <c r="G5" s="20" t="inlineStr">
        <is>
          <t>平均亏损R</t>
        </is>
      </c>
      <c r="H5" s="20" t="inlineStr">
        <is>
          <t>样本</t>
        </is>
      </c>
    </row>
    <row r="6">
      <c r="B6" s="42" t="str">
        <f>T('参数'!$B$10)</f>
        <v>突破</v>
      </c>
      <c r="C6" s="33">
        <f>IF(B6="","",COUNTIFS('数据'!$M$5:$M$1004,1,'数据'!$C$5:$C$1004,B6))</f>
        <v>0</v>
      </c>
      <c r="D6" s="43" t="str">
        <f>IF(N(C6)=0,"",COUNTIFS('数据'!$M$5:$M$1004,1,'数据'!$C$5:$C$1004,B6,'数据'!$G$5:$G$1004,"&gt;0")/C6)</f>
        <v/>
      </c>
      <c r="E6" s="44" t="str">
        <f>IF(N(C6)=0,"",SUMIFS('数据'!$G$5:$G$1004,'数据'!$M$5:$M$1004,1,'数据'!$C$5:$C$1004,B6)/C6)</f>
        <v/>
      </c>
      <c r="F6" s="44" t="str">
        <f>IF(N(C6)=0,"",SUMIFS('数据'!$G$5:$G$1004,'数据'!$M$5:$M$1004,1,'数据'!$C$5:$C$1004,B6))</f>
        <v/>
      </c>
      <c r="G6" s="44" t="str">
        <f>IF(COUNTIFS('数据'!$M$5:$M$1004,1,'数据'!$C$5:$C$1004,B6,'数据'!$G$5:$G$1004,"&lt;0")=0,"",SUMIFS('数据'!$G$5:$G$1004,'数据'!$M$5:$M$1004,1,'数据'!$C$5:$C$1004,B6,'数据'!$G$5:$G$1004,"&lt;0")/COUNTIFS('数据'!$M$5:$M$1004,1,'数据'!$C$5:$C$1004,B6,'数据'!$G$5:$G$1004,"&lt;0"))</f>
        <v/>
      </c>
      <c r="H6" s="36" t="str">
        <f>IF(N(C6)=0,"",IF(C6&lt;10,"样本太少",""))</f>
        <v/>
      </c>
    </row>
    <row r="7">
      <c r="B7" s="42" t="str">
        <f>T('参数'!$B$11)</f>
        <v>回踩</v>
      </c>
      <c r="C7" s="33">
        <f>IF(B7="","",COUNTIFS('数据'!$M$5:$M$1004,1,'数据'!$C$5:$C$1004,B7))</f>
        <v>0</v>
      </c>
      <c r="D7" s="43" t="str">
        <f>IF(N(C7)=0,"",COUNTIFS('数据'!$M$5:$M$1004,1,'数据'!$C$5:$C$1004,B7,'数据'!$G$5:$G$1004,"&gt;0")/C7)</f>
        <v/>
      </c>
      <c r="E7" s="44" t="str">
        <f>IF(N(C7)=0,"",SUMIFS('数据'!$G$5:$G$1004,'数据'!$M$5:$M$1004,1,'数据'!$C$5:$C$1004,B7)/C7)</f>
        <v/>
      </c>
      <c r="F7" s="44" t="str">
        <f>IF(N(C7)=0,"",SUMIFS('数据'!$G$5:$G$1004,'数据'!$M$5:$M$1004,1,'数据'!$C$5:$C$1004,B7))</f>
        <v/>
      </c>
      <c r="G7" s="44" t="str">
        <f>IF(COUNTIFS('数据'!$M$5:$M$1004,1,'数据'!$C$5:$C$1004,B7,'数据'!$G$5:$G$1004,"&lt;0")=0,"",SUMIFS('数据'!$G$5:$G$1004,'数据'!$M$5:$M$1004,1,'数据'!$C$5:$C$1004,B7,'数据'!$G$5:$G$1004,"&lt;0")/COUNTIFS('数据'!$M$5:$M$1004,1,'数据'!$C$5:$C$1004,B7,'数据'!$G$5:$G$1004,"&lt;0"))</f>
        <v/>
      </c>
      <c r="H7" s="36" t="str">
        <f>IF(N(C7)=0,"",IF(C7&lt;10,"样本太少",""))</f>
        <v/>
      </c>
    </row>
    <row r="8">
      <c r="B8" s="42" t="str">
        <f>T('参数'!$B$12)</f>
        <v>区间反转</v>
      </c>
      <c r="C8" s="33">
        <f>IF(B8="","",COUNTIFS('数据'!$M$5:$M$1004,1,'数据'!$C$5:$C$1004,B8))</f>
        <v>0</v>
      </c>
      <c r="D8" s="43" t="str">
        <f>IF(N(C8)=0,"",COUNTIFS('数据'!$M$5:$M$1004,1,'数据'!$C$5:$C$1004,B8,'数据'!$G$5:$G$1004,"&gt;0")/C8)</f>
        <v/>
      </c>
      <c r="E8" s="44" t="str">
        <f>IF(N(C8)=0,"",SUMIFS('数据'!$G$5:$G$1004,'数据'!$M$5:$M$1004,1,'数据'!$C$5:$C$1004,B8)/C8)</f>
        <v/>
      </c>
      <c r="F8" s="44" t="str">
        <f>IF(N(C8)=0,"",SUMIFS('数据'!$G$5:$G$1004,'数据'!$M$5:$M$1004,1,'数据'!$C$5:$C$1004,B8))</f>
        <v/>
      </c>
      <c r="G8" s="44" t="str">
        <f>IF(COUNTIFS('数据'!$M$5:$M$1004,1,'数据'!$C$5:$C$1004,B8,'数据'!$G$5:$G$1004,"&lt;0")=0,"",SUMIFS('数据'!$G$5:$G$1004,'数据'!$M$5:$M$1004,1,'数据'!$C$5:$C$1004,B8,'数据'!$G$5:$G$1004,"&lt;0")/COUNTIFS('数据'!$M$5:$M$1004,1,'数据'!$C$5:$C$1004,B8,'数据'!$G$5:$G$1004,"&lt;0"))</f>
        <v/>
      </c>
      <c r="H8" s="36" t="str">
        <f>IF(N(C8)=0,"",IF(C8&lt;10,"样本太少",""))</f>
        <v/>
      </c>
    </row>
    <row r="9">
      <c r="B9" s="42" t="str">
        <f>T('参数'!$B$13)</f>
        <v>趋势跟随</v>
      </c>
      <c r="C9" s="33">
        <f>IF(B9="","",COUNTIFS('数据'!$M$5:$M$1004,1,'数据'!$C$5:$C$1004,B9))</f>
        <v>0</v>
      </c>
      <c r="D9" s="43" t="str">
        <f>IF(N(C9)=0,"",COUNTIFS('数据'!$M$5:$M$1004,1,'数据'!$C$5:$C$1004,B9,'数据'!$G$5:$G$1004,"&gt;0")/C9)</f>
        <v/>
      </c>
      <c r="E9" s="44" t="str">
        <f>IF(N(C9)=0,"",SUMIFS('数据'!$G$5:$G$1004,'数据'!$M$5:$M$1004,1,'数据'!$C$5:$C$1004,B9)/C9)</f>
        <v/>
      </c>
      <c r="F9" s="44" t="str">
        <f>IF(N(C9)=0,"",SUMIFS('数据'!$G$5:$G$1004,'数据'!$M$5:$M$1004,1,'数据'!$C$5:$C$1004,B9))</f>
        <v/>
      </c>
      <c r="G9" s="44" t="str">
        <f>IF(COUNTIFS('数据'!$M$5:$M$1004,1,'数据'!$C$5:$C$1004,B9,'数据'!$G$5:$G$1004,"&lt;0")=0,"",SUMIFS('数据'!$G$5:$G$1004,'数据'!$M$5:$M$1004,1,'数据'!$C$5:$C$1004,B9,'数据'!$G$5:$G$1004,"&lt;0")/COUNTIFS('数据'!$M$5:$M$1004,1,'数据'!$C$5:$C$1004,B9,'数据'!$G$5:$G$1004,"&lt;0"))</f>
        <v/>
      </c>
      <c r="H9" s="36" t="str">
        <f>IF(N(C9)=0,"",IF(C9&lt;10,"样本太少",""))</f>
        <v/>
      </c>
    </row>
    <row r="10">
      <c r="B10" s="42" t="str">
        <f>T('参数'!$B$14)</f>
        <v>其他</v>
      </c>
      <c r="C10" s="33">
        <f>IF(B10="","",COUNTIFS('数据'!$M$5:$M$1004,1,'数据'!$C$5:$C$1004,B10))</f>
        <v>0</v>
      </c>
      <c r="D10" s="43" t="str">
        <f>IF(N(C10)=0,"",COUNTIFS('数据'!$M$5:$M$1004,1,'数据'!$C$5:$C$1004,B10,'数据'!$G$5:$G$1004,"&gt;0")/C10)</f>
        <v/>
      </c>
      <c r="E10" s="44" t="str">
        <f>IF(N(C10)=0,"",SUMIFS('数据'!$G$5:$G$1004,'数据'!$M$5:$M$1004,1,'数据'!$C$5:$C$1004,B10)/C10)</f>
        <v/>
      </c>
      <c r="F10" s="44" t="str">
        <f>IF(N(C10)=0,"",SUMIFS('数据'!$G$5:$G$1004,'数据'!$M$5:$M$1004,1,'数据'!$C$5:$C$1004,B10))</f>
        <v/>
      </c>
      <c r="G10" s="44" t="str">
        <f>IF(COUNTIFS('数据'!$M$5:$M$1004,1,'数据'!$C$5:$C$1004,B10,'数据'!$G$5:$G$1004,"&lt;0")=0,"",SUMIFS('数据'!$G$5:$G$1004,'数据'!$M$5:$M$1004,1,'数据'!$C$5:$C$1004,B10,'数据'!$G$5:$G$1004,"&lt;0")/COUNTIFS('数据'!$M$5:$M$1004,1,'数据'!$C$5:$C$1004,B10,'数据'!$G$5:$G$1004,"&lt;0"))</f>
        <v/>
      </c>
      <c r="H10" s="36" t="str">
        <f>IF(N(C10)=0,"",IF(C10&lt;10,"样本太少",""))</f>
        <v/>
      </c>
    </row>
    <row r="11">
      <c r="B11" s="42" t="str">
        <f>T('参数'!$B$15)</f>
        <v/>
      </c>
      <c r="C11" s="33" t="str">
        <f>IF(B11="","",COUNTIFS('数据'!$M$5:$M$1004,1,'数据'!$C$5:$C$1004,B11))</f>
        <v/>
      </c>
      <c r="D11" s="43" t="str">
        <f>IF(N(C11)=0,"",COUNTIFS('数据'!$M$5:$M$1004,1,'数据'!$C$5:$C$1004,B11,'数据'!$G$5:$G$1004,"&gt;0")/C11)</f>
        <v/>
      </c>
      <c r="E11" s="44" t="str">
        <f>IF(N(C11)=0,"",SUMIFS('数据'!$G$5:$G$1004,'数据'!$M$5:$M$1004,1,'数据'!$C$5:$C$1004,B11)/C11)</f>
        <v/>
      </c>
      <c r="F11" s="44" t="str">
        <f>IF(N(C11)=0,"",SUMIFS('数据'!$G$5:$G$1004,'数据'!$M$5:$M$1004,1,'数据'!$C$5:$C$1004,B11))</f>
        <v/>
      </c>
      <c r="G11" s="44" t="str">
        <f>IF(COUNTIFS('数据'!$M$5:$M$1004,1,'数据'!$C$5:$C$1004,B11,'数据'!$G$5:$G$1004,"&lt;0")=0,"",SUMIFS('数据'!$G$5:$G$1004,'数据'!$M$5:$M$1004,1,'数据'!$C$5:$C$1004,B11,'数据'!$G$5:$G$1004,"&lt;0")/COUNTIFS('数据'!$M$5:$M$1004,1,'数据'!$C$5:$C$1004,B11,'数据'!$G$5:$G$1004,"&lt;0"))</f>
        <v/>
      </c>
      <c r="H11" s="36" t="str">
        <f>IF(N(C11)=0,"",IF(C11&lt;10,"样本太少",""))</f>
        <v/>
      </c>
    </row>
    <row r="12">
      <c r="B12" s="42" t="str">
        <f>T('参数'!$B$16)</f>
        <v/>
      </c>
      <c r="C12" s="33" t="str">
        <f>IF(B12="","",COUNTIFS('数据'!$M$5:$M$1004,1,'数据'!$C$5:$C$1004,B12))</f>
        <v/>
      </c>
      <c r="D12" s="43" t="str">
        <f>IF(N(C12)=0,"",COUNTIFS('数据'!$M$5:$M$1004,1,'数据'!$C$5:$C$1004,B12,'数据'!$G$5:$G$1004,"&gt;0")/C12)</f>
        <v/>
      </c>
      <c r="E12" s="44" t="str">
        <f>IF(N(C12)=0,"",SUMIFS('数据'!$G$5:$G$1004,'数据'!$M$5:$M$1004,1,'数据'!$C$5:$C$1004,B12)/C12)</f>
        <v/>
      </c>
      <c r="F12" s="44" t="str">
        <f>IF(N(C12)=0,"",SUMIFS('数据'!$G$5:$G$1004,'数据'!$M$5:$M$1004,1,'数据'!$C$5:$C$1004,B12))</f>
        <v/>
      </c>
      <c r="G12" s="44" t="str">
        <f>IF(COUNTIFS('数据'!$M$5:$M$1004,1,'数据'!$C$5:$C$1004,B12,'数据'!$G$5:$G$1004,"&lt;0")=0,"",SUMIFS('数据'!$G$5:$G$1004,'数据'!$M$5:$M$1004,1,'数据'!$C$5:$C$1004,B12,'数据'!$G$5:$G$1004,"&lt;0")/COUNTIFS('数据'!$M$5:$M$1004,1,'数据'!$C$5:$C$1004,B12,'数据'!$G$5:$G$1004,"&lt;0"))</f>
        <v/>
      </c>
      <c r="H12" s="36" t="str">
        <f>IF(N(C12)=0,"",IF(C12&lt;10,"样本太少",""))</f>
        <v/>
      </c>
    </row>
    <row r="13">
      <c r="B13" s="42" t="str">
        <f>T('参数'!$B$17)</f>
        <v/>
      </c>
      <c r="C13" s="33" t="str">
        <f>IF(B13="","",COUNTIFS('数据'!$M$5:$M$1004,1,'数据'!$C$5:$C$1004,B13))</f>
        <v/>
      </c>
      <c r="D13" s="43" t="str">
        <f>IF(N(C13)=0,"",COUNTIFS('数据'!$M$5:$M$1004,1,'数据'!$C$5:$C$1004,B13,'数据'!$G$5:$G$1004,"&gt;0")/C13)</f>
        <v/>
      </c>
      <c r="E13" s="44" t="str">
        <f>IF(N(C13)=0,"",SUMIFS('数据'!$G$5:$G$1004,'数据'!$M$5:$M$1004,1,'数据'!$C$5:$C$1004,B13)/C13)</f>
        <v/>
      </c>
      <c r="F13" s="44" t="str">
        <f>IF(N(C13)=0,"",SUMIFS('数据'!$G$5:$G$1004,'数据'!$M$5:$M$1004,1,'数据'!$C$5:$C$1004,B13))</f>
        <v/>
      </c>
      <c r="G13" s="44" t="str">
        <f>IF(COUNTIFS('数据'!$M$5:$M$1004,1,'数据'!$C$5:$C$1004,B13,'数据'!$G$5:$G$1004,"&lt;0")=0,"",SUMIFS('数据'!$G$5:$G$1004,'数据'!$M$5:$M$1004,1,'数据'!$C$5:$C$1004,B13,'数据'!$G$5:$G$1004,"&lt;0")/COUNTIFS('数据'!$M$5:$M$1004,1,'数据'!$C$5:$C$1004,B13,'数据'!$G$5:$G$1004,"&lt;0"))</f>
        <v/>
      </c>
      <c r="H13" s="36" t="str">
        <f>IF(N(C13)=0,"",IF(C13&lt;10,"样本太少",""))</f>
        <v/>
      </c>
    </row>
    <row r="15">
      <c r="B15" s="15" t="inlineStr">
        <is>
          <t>按品种</t>
        </is>
      </c>
    </row>
    <row r="16">
      <c r="B16" s="20" t="inlineStr">
        <is>
          <t>组</t>
        </is>
      </c>
      <c r="C16" s="20" t="inlineStr">
        <is>
          <t>笔数</t>
        </is>
      </c>
      <c r="D16" s="20" t="inlineStr">
        <is>
          <t>胜率</t>
        </is>
      </c>
      <c r="E16" s="20" t="inlineStr">
        <is>
          <t>平均净R</t>
        </is>
      </c>
      <c r="F16" s="20" t="inlineStr">
        <is>
          <t>合计净R</t>
        </is>
      </c>
      <c r="G16" s="20" t="inlineStr">
        <is>
          <t>平均亏损R</t>
        </is>
      </c>
      <c r="H16" s="20" t="inlineStr">
        <is>
          <t>样本</t>
        </is>
      </c>
    </row>
    <row r="17">
      <c r="B17" s="42" t="str">
        <f>T('参数'!$C$10)</f>
        <v>品种甲</v>
      </c>
      <c r="C17" s="33">
        <f>IF(B17="","",COUNTIFS('数据'!$M$5:$M$1004,1,'数据'!$D$5:$D$1004,B17))</f>
        <v>0</v>
      </c>
      <c r="D17" s="43" t="str">
        <f>IF(N(C17)=0,"",COUNTIFS('数据'!$M$5:$M$1004,1,'数据'!$D$5:$D$1004,B17,'数据'!$G$5:$G$1004,"&gt;0")/C17)</f>
        <v/>
      </c>
      <c r="E17" s="44" t="str">
        <f>IF(N(C17)=0,"",SUMIFS('数据'!$G$5:$G$1004,'数据'!$M$5:$M$1004,1,'数据'!$D$5:$D$1004,B17)/C17)</f>
        <v/>
      </c>
      <c r="F17" s="44" t="str">
        <f>IF(N(C17)=0,"",SUMIFS('数据'!$G$5:$G$1004,'数据'!$M$5:$M$1004,1,'数据'!$D$5:$D$1004,B17))</f>
        <v/>
      </c>
      <c r="G17" s="44" t="str">
        <f>IF(COUNTIFS('数据'!$M$5:$M$1004,1,'数据'!$D$5:$D$1004,B17,'数据'!$G$5:$G$1004,"&lt;0")=0,"",SUMIFS('数据'!$G$5:$G$1004,'数据'!$M$5:$M$1004,1,'数据'!$D$5:$D$1004,B17,'数据'!$G$5:$G$1004,"&lt;0")/COUNTIFS('数据'!$M$5:$M$1004,1,'数据'!$D$5:$D$1004,B17,'数据'!$G$5:$G$1004,"&lt;0"))</f>
        <v/>
      </c>
      <c r="H17" s="36" t="str">
        <f>IF(N(C17)=0,"",IF(C17&lt;10,"样本太少",""))</f>
        <v/>
      </c>
    </row>
    <row r="18">
      <c r="B18" s="42" t="str">
        <f>T('参数'!$C$11)</f>
        <v>品种乙</v>
      </c>
      <c r="C18" s="33">
        <f>IF(B18="","",COUNTIFS('数据'!$M$5:$M$1004,1,'数据'!$D$5:$D$1004,B18))</f>
        <v>0</v>
      </c>
      <c r="D18" s="43" t="str">
        <f>IF(N(C18)=0,"",COUNTIFS('数据'!$M$5:$M$1004,1,'数据'!$D$5:$D$1004,B18,'数据'!$G$5:$G$1004,"&gt;0")/C18)</f>
        <v/>
      </c>
      <c r="E18" s="44" t="str">
        <f>IF(N(C18)=0,"",SUMIFS('数据'!$G$5:$G$1004,'数据'!$M$5:$M$1004,1,'数据'!$D$5:$D$1004,B18)/C18)</f>
        <v/>
      </c>
      <c r="F18" s="44" t="str">
        <f>IF(N(C18)=0,"",SUMIFS('数据'!$G$5:$G$1004,'数据'!$M$5:$M$1004,1,'数据'!$D$5:$D$1004,B18))</f>
        <v/>
      </c>
      <c r="G18" s="44" t="str">
        <f>IF(COUNTIFS('数据'!$M$5:$M$1004,1,'数据'!$D$5:$D$1004,B18,'数据'!$G$5:$G$1004,"&lt;0")=0,"",SUMIFS('数据'!$G$5:$G$1004,'数据'!$M$5:$M$1004,1,'数据'!$D$5:$D$1004,B18,'数据'!$G$5:$G$1004,"&lt;0")/COUNTIFS('数据'!$M$5:$M$1004,1,'数据'!$D$5:$D$1004,B18,'数据'!$G$5:$G$1004,"&lt;0"))</f>
        <v/>
      </c>
      <c r="H18" s="36" t="str">
        <f>IF(N(C18)=0,"",IF(C18&lt;10,"样本太少",""))</f>
        <v/>
      </c>
    </row>
    <row r="19">
      <c r="B19" s="42" t="str">
        <f>T('参数'!$C$12)</f>
        <v>品种丙</v>
      </c>
      <c r="C19" s="33">
        <f>IF(B19="","",COUNTIFS('数据'!$M$5:$M$1004,1,'数据'!$D$5:$D$1004,B19))</f>
        <v>0</v>
      </c>
      <c r="D19" s="43" t="str">
        <f>IF(N(C19)=0,"",COUNTIFS('数据'!$M$5:$M$1004,1,'数据'!$D$5:$D$1004,B19,'数据'!$G$5:$G$1004,"&gt;0")/C19)</f>
        <v/>
      </c>
      <c r="E19" s="44" t="str">
        <f>IF(N(C19)=0,"",SUMIFS('数据'!$G$5:$G$1004,'数据'!$M$5:$M$1004,1,'数据'!$D$5:$D$1004,B19)/C19)</f>
        <v/>
      </c>
      <c r="F19" s="44" t="str">
        <f>IF(N(C19)=0,"",SUMIFS('数据'!$G$5:$G$1004,'数据'!$M$5:$M$1004,1,'数据'!$D$5:$D$1004,B19))</f>
        <v/>
      </c>
      <c r="G19" s="44" t="str">
        <f>IF(COUNTIFS('数据'!$M$5:$M$1004,1,'数据'!$D$5:$D$1004,B19,'数据'!$G$5:$G$1004,"&lt;0")=0,"",SUMIFS('数据'!$G$5:$G$1004,'数据'!$M$5:$M$1004,1,'数据'!$D$5:$D$1004,B19,'数据'!$G$5:$G$1004,"&lt;0")/COUNTIFS('数据'!$M$5:$M$1004,1,'数据'!$D$5:$D$1004,B19,'数据'!$G$5:$G$1004,"&lt;0"))</f>
        <v/>
      </c>
      <c r="H19" s="36" t="str">
        <f>IF(N(C19)=0,"",IF(C19&lt;10,"样本太少",""))</f>
        <v/>
      </c>
    </row>
    <row r="20">
      <c r="B20" s="42" t="str">
        <f>T('参数'!$C$13)</f>
        <v/>
      </c>
      <c r="C20" s="33" t="str">
        <f>IF(B20="","",COUNTIFS('数据'!$M$5:$M$1004,1,'数据'!$D$5:$D$1004,B20))</f>
        <v/>
      </c>
      <c r="D20" s="43" t="str">
        <f>IF(N(C20)=0,"",COUNTIFS('数据'!$M$5:$M$1004,1,'数据'!$D$5:$D$1004,B20,'数据'!$G$5:$G$1004,"&gt;0")/C20)</f>
        <v/>
      </c>
      <c r="E20" s="44" t="str">
        <f>IF(N(C20)=0,"",SUMIFS('数据'!$G$5:$G$1004,'数据'!$M$5:$M$1004,1,'数据'!$D$5:$D$1004,B20)/C20)</f>
        <v/>
      </c>
      <c r="F20" s="44" t="str">
        <f>IF(N(C20)=0,"",SUMIFS('数据'!$G$5:$G$1004,'数据'!$M$5:$M$1004,1,'数据'!$D$5:$D$1004,B20))</f>
        <v/>
      </c>
      <c r="G20" s="44" t="str">
        <f>IF(COUNTIFS('数据'!$M$5:$M$1004,1,'数据'!$D$5:$D$1004,B20,'数据'!$G$5:$G$1004,"&lt;0")=0,"",SUMIFS('数据'!$G$5:$G$1004,'数据'!$M$5:$M$1004,1,'数据'!$D$5:$D$1004,B20,'数据'!$G$5:$G$1004,"&lt;0")/COUNTIFS('数据'!$M$5:$M$1004,1,'数据'!$D$5:$D$1004,B20,'数据'!$G$5:$G$1004,"&lt;0"))</f>
        <v/>
      </c>
      <c r="H20" s="36" t="str">
        <f>IF(N(C20)=0,"",IF(C20&lt;10,"样本太少",""))</f>
        <v/>
      </c>
    </row>
    <row r="21">
      <c r="B21" s="42" t="str">
        <f>T('参数'!$C$14)</f>
        <v/>
      </c>
      <c r="C21" s="33" t="str">
        <f>IF(B21="","",COUNTIFS('数据'!$M$5:$M$1004,1,'数据'!$D$5:$D$1004,B21))</f>
        <v/>
      </c>
      <c r="D21" s="43" t="str">
        <f>IF(N(C21)=0,"",COUNTIFS('数据'!$M$5:$M$1004,1,'数据'!$D$5:$D$1004,B21,'数据'!$G$5:$G$1004,"&gt;0")/C21)</f>
        <v/>
      </c>
      <c r="E21" s="44" t="str">
        <f>IF(N(C21)=0,"",SUMIFS('数据'!$G$5:$G$1004,'数据'!$M$5:$M$1004,1,'数据'!$D$5:$D$1004,B21)/C21)</f>
        <v/>
      </c>
      <c r="F21" s="44" t="str">
        <f>IF(N(C21)=0,"",SUMIFS('数据'!$G$5:$G$1004,'数据'!$M$5:$M$1004,1,'数据'!$D$5:$D$1004,B21))</f>
        <v/>
      </c>
      <c r="G21" s="44" t="str">
        <f>IF(COUNTIFS('数据'!$M$5:$M$1004,1,'数据'!$D$5:$D$1004,B21,'数据'!$G$5:$G$1004,"&lt;0")=0,"",SUMIFS('数据'!$G$5:$G$1004,'数据'!$M$5:$M$1004,1,'数据'!$D$5:$D$1004,B21,'数据'!$G$5:$G$1004,"&lt;0")/COUNTIFS('数据'!$M$5:$M$1004,1,'数据'!$D$5:$D$1004,B21,'数据'!$G$5:$G$1004,"&lt;0"))</f>
        <v/>
      </c>
      <c r="H21" s="36" t="str">
        <f>IF(N(C21)=0,"",IF(C21&lt;10,"样本太少",""))</f>
        <v/>
      </c>
    </row>
    <row r="22">
      <c r="B22" s="42" t="str">
        <f>T('参数'!$C$15)</f>
        <v/>
      </c>
      <c r="C22" s="33" t="str">
        <f>IF(B22="","",COUNTIFS('数据'!$M$5:$M$1004,1,'数据'!$D$5:$D$1004,B22))</f>
        <v/>
      </c>
      <c r="D22" s="43" t="str">
        <f>IF(N(C22)=0,"",COUNTIFS('数据'!$M$5:$M$1004,1,'数据'!$D$5:$D$1004,B22,'数据'!$G$5:$G$1004,"&gt;0")/C22)</f>
        <v/>
      </c>
      <c r="E22" s="44" t="str">
        <f>IF(N(C22)=0,"",SUMIFS('数据'!$G$5:$G$1004,'数据'!$M$5:$M$1004,1,'数据'!$D$5:$D$1004,B22)/C22)</f>
        <v/>
      </c>
      <c r="F22" s="44" t="str">
        <f>IF(N(C22)=0,"",SUMIFS('数据'!$G$5:$G$1004,'数据'!$M$5:$M$1004,1,'数据'!$D$5:$D$1004,B22))</f>
        <v/>
      </c>
      <c r="G22" s="44" t="str">
        <f>IF(COUNTIFS('数据'!$M$5:$M$1004,1,'数据'!$D$5:$D$1004,B22,'数据'!$G$5:$G$1004,"&lt;0")=0,"",SUMIFS('数据'!$G$5:$G$1004,'数据'!$M$5:$M$1004,1,'数据'!$D$5:$D$1004,B22,'数据'!$G$5:$G$1004,"&lt;0")/COUNTIFS('数据'!$M$5:$M$1004,1,'数据'!$D$5:$D$1004,B22,'数据'!$G$5:$G$1004,"&lt;0"))</f>
        <v/>
      </c>
      <c r="H22" s="36" t="str">
        <f>IF(N(C22)=0,"",IF(C22&lt;10,"样本太少",""))</f>
        <v/>
      </c>
    </row>
    <row r="23">
      <c r="B23" s="42" t="str">
        <f>T('参数'!$C$16)</f>
        <v/>
      </c>
      <c r="C23" s="33" t="str">
        <f>IF(B23="","",COUNTIFS('数据'!$M$5:$M$1004,1,'数据'!$D$5:$D$1004,B23))</f>
        <v/>
      </c>
      <c r="D23" s="43" t="str">
        <f>IF(N(C23)=0,"",COUNTIFS('数据'!$M$5:$M$1004,1,'数据'!$D$5:$D$1004,B23,'数据'!$G$5:$G$1004,"&gt;0")/C23)</f>
        <v/>
      </c>
      <c r="E23" s="44" t="str">
        <f>IF(N(C23)=0,"",SUMIFS('数据'!$G$5:$G$1004,'数据'!$M$5:$M$1004,1,'数据'!$D$5:$D$1004,B23)/C23)</f>
        <v/>
      </c>
      <c r="F23" s="44" t="str">
        <f>IF(N(C23)=0,"",SUMIFS('数据'!$G$5:$G$1004,'数据'!$M$5:$M$1004,1,'数据'!$D$5:$D$1004,B23))</f>
        <v/>
      </c>
      <c r="G23" s="44" t="str">
        <f>IF(COUNTIFS('数据'!$M$5:$M$1004,1,'数据'!$D$5:$D$1004,B23,'数据'!$G$5:$G$1004,"&lt;0")=0,"",SUMIFS('数据'!$G$5:$G$1004,'数据'!$M$5:$M$1004,1,'数据'!$D$5:$D$1004,B23,'数据'!$G$5:$G$1004,"&lt;0")/COUNTIFS('数据'!$M$5:$M$1004,1,'数据'!$D$5:$D$1004,B23,'数据'!$G$5:$G$1004,"&lt;0"))</f>
        <v/>
      </c>
      <c r="H23" s="36" t="str">
        <f>IF(N(C23)=0,"",IF(C23&lt;10,"样本太少",""))</f>
        <v/>
      </c>
    </row>
    <row r="24">
      <c r="B24" s="42" t="str">
        <f>T('参数'!$C$17)</f>
        <v/>
      </c>
      <c r="C24" s="33" t="str">
        <f>IF(B24="","",COUNTIFS('数据'!$M$5:$M$1004,1,'数据'!$D$5:$D$1004,B24))</f>
        <v/>
      </c>
      <c r="D24" s="43" t="str">
        <f>IF(N(C24)=0,"",COUNTIFS('数据'!$M$5:$M$1004,1,'数据'!$D$5:$D$1004,B24,'数据'!$G$5:$G$1004,"&gt;0")/C24)</f>
        <v/>
      </c>
      <c r="E24" s="44" t="str">
        <f>IF(N(C24)=0,"",SUMIFS('数据'!$G$5:$G$1004,'数据'!$M$5:$M$1004,1,'数据'!$D$5:$D$1004,B24)/C24)</f>
        <v/>
      </c>
      <c r="F24" s="44" t="str">
        <f>IF(N(C24)=0,"",SUMIFS('数据'!$G$5:$G$1004,'数据'!$M$5:$M$1004,1,'数据'!$D$5:$D$1004,B24))</f>
        <v/>
      </c>
      <c r="G24" s="44" t="str">
        <f>IF(COUNTIFS('数据'!$M$5:$M$1004,1,'数据'!$D$5:$D$1004,B24,'数据'!$G$5:$G$1004,"&lt;0")=0,"",SUMIFS('数据'!$G$5:$G$1004,'数据'!$M$5:$M$1004,1,'数据'!$D$5:$D$1004,B24,'数据'!$G$5:$G$1004,"&lt;0")/COUNTIFS('数据'!$M$5:$M$1004,1,'数据'!$D$5:$D$1004,B24,'数据'!$G$5:$G$1004,"&lt;0"))</f>
        <v/>
      </c>
      <c r="H24" s="36" t="str">
        <f>IF(N(C24)=0,"",IF(C24&lt;10,"样本太少",""))</f>
        <v/>
      </c>
    </row>
    <row r="26">
      <c r="B26" s="15" t="inlineStr">
        <is>
          <t>按开仓时段</t>
        </is>
      </c>
    </row>
    <row r="27">
      <c r="B27" s="20" t="inlineStr">
        <is>
          <t>组</t>
        </is>
      </c>
      <c r="C27" s="20" t="inlineStr">
        <is>
          <t>笔数</t>
        </is>
      </c>
      <c r="D27" s="20" t="inlineStr">
        <is>
          <t>胜率</t>
        </is>
      </c>
      <c r="E27" s="20" t="inlineStr">
        <is>
          <t>平均净R</t>
        </is>
      </c>
      <c r="F27" s="20" t="inlineStr">
        <is>
          <t>合计净R</t>
        </is>
      </c>
      <c r="G27" s="20" t="inlineStr">
        <is>
          <t>平均亏损R</t>
        </is>
      </c>
      <c r="H27" s="20" t="inlineStr">
        <is>
          <t>样本</t>
        </is>
      </c>
    </row>
    <row r="28">
      <c r="B28" s="42" t="str">
        <f>T('参数'!$D$10)</f>
        <v>开盘 30 分钟</v>
      </c>
      <c r="C28" s="33">
        <f>IF(B28="","",COUNTIFS('数据'!$M$5:$M$1004,1,'数据'!$F$5:$F$1004,B28))</f>
        <v>0</v>
      </c>
      <c r="D28" s="43" t="str">
        <f>IF(N(C28)=0,"",COUNTIFS('数据'!$M$5:$M$1004,1,'数据'!$F$5:$F$1004,B28,'数据'!$G$5:$G$1004,"&gt;0")/C28)</f>
        <v/>
      </c>
      <c r="E28" s="44" t="str">
        <f>IF(N(C28)=0,"",SUMIFS('数据'!$G$5:$G$1004,'数据'!$M$5:$M$1004,1,'数据'!$F$5:$F$1004,B28)/C28)</f>
        <v/>
      </c>
      <c r="F28" s="44" t="str">
        <f>IF(N(C28)=0,"",SUMIFS('数据'!$G$5:$G$1004,'数据'!$M$5:$M$1004,1,'数据'!$F$5:$F$1004,B28))</f>
        <v/>
      </c>
      <c r="G28" s="44" t="str">
        <f>IF(COUNTIFS('数据'!$M$5:$M$1004,1,'数据'!$F$5:$F$1004,B28,'数据'!$G$5:$G$1004,"&lt;0")=0,"",SUMIFS('数据'!$G$5:$G$1004,'数据'!$M$5:$M$1004,1,'数据'!$F$5:$F$1004,B28,'数据'!$G$5:$G$1004,"&lt;0")/COUNTIFS('数据'!$M$5:$M$1004,1,'数据'!$F$5:$F$1004,B28,'数据'!$G$5:$G$1004,"&lt;0"))</f>
        <v/>
      </c>
      <c r="H28" s="36" t="str">
        <f>IF(N(C28)=0,"",IF(C28&lt;10,"样本太少",""))</f>
        <v/>
      </c>
    </row>
    <row r="29">
      <c r="B29" s="42" t="str">
        <f>T('参数'!$D$11)</f>
        <v>上午</v>
      </c>
      <c r="C29" s="33">
        <f>IF(B29="","",COUNTIFS('数据'!$M$5:$M$1004,1,'数据'!$F$5:$F$1004,B29))</f>
        <v>0</v>
      </c>
      <c r="D29" s="43" t="str">
        <f>IF(N(C29)=0,"",COUNTIFS('数据'!$M$5:$M$1004,1,'数据'!$F$5:$F$1004,B29,'数据'!$G$5:$G$1004,"&gt;0")/C29)</f>
        <v/>
      </c>
      <c r="E29" s="44" t="str">
        <f>IF(N(C29)=0,"",SUMIFS('数据'!$G$5:$G$1004,'数据'!$M$5:$M$1004,1,'数据'!$F$5:$F$1004,B29)/C29)</f>
        <v/>
      </c>
      <c r="F29" s="44" t="str">
        <f>IF(N(C29)=0,"",SUMIFS('数据'!$G$5:$G$1004,'数据'!$M$5:$M$1004,1,'数据'!$F$5:$F$1004,B29))</f>
        <v/>
      </c>
      <c r="G29" s="44" t="str">
        <f>IF(COUNTIFS('数据'!$M$5:$M$1004,1,'数据'!$F$5:$F$1004,B29,'数据'!$G$5:$G$1004,"&lt;0")=0,"",SUMIFS('数据'!$G$5:$G$1004,'数据'!$M$5:$M$1004,1,'数据'!$F$5:$F$1004,B29,'数据'!$G$5:$G$1004,"&lt;0")/COUNTIFS('数据'!$M$5:$M$1004,1,'数据'!$F$5:$F$1004,B29,'数据'!$G$5:$G$1004,"&lt;0"))</f>
        <v/>
      </c>
      <c r="H29" s="36" t="str">
        <f>IF(N(C29)=0,"",IF(C29&lt;10,"样本太少",""))</f>
        <v/>
      </c>
    </row>
    <row r="30">
      <c r="B30" s="42" t="str">
        <f>T('参数'!$D$12)</f>
        <v>午后</v>
      </c>
      <c r="C30" s="33">
        <f>IF(B30="","",COUNTIFS('数据'!$M$5:$M$1004,1,'数据'!$F$5:$F$1004,B30))</f>
        <v>0</v>
      </c>
      <c r="D30" s="43" t="str">
        <f>IF(N(C30)=0,"",COUNTIFS('数据'!$M$5:$M$1004,1,'数据'!$F$5:$F$1004,B30,'数据'!$G$5:$G$1004,"&gt;0")/C30)</f>
        <v/>
      </c>
      <c r="E30" s="44" t="str">
        <f>IF(N(C30)=0,"",SUMIFS('数据'!$G$5:$G$1004,'数据'!$M$5:$M$1004,1,'数据'!$F$5:$F$1004,B30)/C30)</f>
        <v/>
      </c>
      <c r="F30" s="44" t="str">
        <f>IF(N(C30)=0,"",SUMIFS('数据'!$G$5:$G$1004,'数据'!$M$5:$M$1004,1,'数据'!$F$5:$F$1004,B30))</f>
        <v/>
      </c>
      <c r="G30" s="44" t="str">
        <f>IF(COUNTIFS('数据'!$M$5:$M$1004,1,'数据'!$F$5:$F$1004,B30,'数据'!$G$5:$G$1004,"&lt;0")=0,"",SUMIFS('数据'!$G$5:$G$1004,'数据'!$M$5:$M$1004,1,'数据'!$F$5:$F$1004,B30,'数据'!$G$5:$G$1004,"&lt;0")/COUNTIFS('数据'!$M$5:$M$1004,1,'数据'!$F$5:$F$1004,B30,'数据'!$G$5:$G$1004,"&lt;0"))</f>
        <v/>
      </c>
      <c r="H30" s="36" t="str">
        <f>IF(N(C30)=0,"",IF(C30&lt;10,"样本太少",""))</f>
        <v/>
      </c>
    </row>
    <row r="31">
      <c r="B31" s="42" t="str">
        <f>T('参数'!$D$13)</f>
        <v>尾盘</v>
      </c>
      <c r="C31" s="33">
        <f>IF(B31="","",COUNTIFS('数据'!$M$5:$M$1004,1,'数据'!$F$5:$F$1004,B31))</f>
        <v>0</v>
      </c>
      <c r="D31" s="43" t="str">
        <f>IF(N(C31)=0,"",COUNTIFS('数据'!$M$5:$M$1004,1,'数据'!$F$5:$F$1004,B31,'数据'!$G$5:$G$1004,"&gt;0")/C31)</f>
        <v/>
      </c>
      <c r="E31" s="44" t="str">
        <f>IF(N(C31)=0,"",SUMIFS('数据'!$G$5:$G$1004,'数据'!$M$5:$M$1004,1,'数据'!$F$5:$F$1004,B31)/C31)</f>
        <v/>
      </c>
      <c r="F31" s="44" t="str">
        <f>IF(N(C31)=0,"",SUMIFS('数据'!$G$5:$G$1004,'数据'!$M$5:$M$1004,1,'数据'!$F$5:$F$1004,B31))</f>
        <v/>
      </c>
      <c r="G31" s="44" t="str">
        <f>IF(COUNTIFS('数据'!$M$5:$M$1004,1,'数据'!$F$5:$F$1004,B31,'数据'!$G$5:$G$1004,"&lt;0")=0,"",SUMIFS('数据'!$G$5:$G$1004,'数据'!$M$5:$M$1004,1,'数据'!$F$5:$F$1004,B31,'数据'!$G$5:$G$1004,"&lt;0")/COUNTIFS('数据'!$M$5:$M$1004,1,'数据'!$F$5:$F$1004,B31,'数据'!$G$5:$G$1004,"&lt;0"))</f>
        <v/>
      </c>
      <c r="H31" s="36" t="str">
        <f>IF(N(C31)=0,"",IF(C31&lt;10,"样本太少",""))</f>
        <v/>
      </c>
    </row>
    <row r="32">
      <c r="B32" s="42" t="str">
        <f>T('参数'!$D$14)</f>
        <v>夜盘</v>
      </c>
      <c r="C32" s="33">
        <f>IF(B32="","",COUNTIFS('数据'!$M$5:$M$1004,1,'数据'!$F$5:$F$1004,B32))</f>
        <v>0</v>
      </c>
      <c r="D32" s="43" t="str">
        <f>IF(N(C32)=0,"",COUNTIFS('数据'!$M$5:$M$1004,1,'数据'!$F$5:$F$1004,B32,'数据'!$G$5:$G$1004,"&gt;0")/C32)</f>
        <v/>
      </c>
      <c r="E32" s="44" t="str">
        <f>IF(N(C32)=0,"",SUMIFS('数据'!$G$5:$G$1004,'数据'!$M$5:$M$1004,1,'数据'!$F$5:$F$1004,B32)/C32)</f>
        <v/>
      </c>
      <c r="F32" s="44" t="str">
        <f>IF(N(C32)=0,"",SUMIFS('数据'!$G$5:$G$1004,'数据'!$M$5:$M$1004,1,'数据'!$F$5:$F$1004,B32))</f>
        <v/>
      </c>
      <c r="G32" s="44" t="str">
        <f>IF(COUNTIFS('数据'!$M$5:$M$1004,1,'数据'!$F$5:$F$1004,B32,'数据'!$G$5:$G$1004,"&lt;0")=0,"",SUMIFS('数据'!$G$5:$G$1004,'数据'!$M$5:$M$1004,1,'数据'!$F$5:$F$1004,B32,'数据'!$G$5:$G$1004,"&lt;0")/COUNTIFS('数据'!$M$5:$M$1004,1,'数据'!$F$5:$F$1004,B32,'数据'!$G$5:$G$1004,"&lt;0"))</f>
        <v/>
      </c>
      <c r="H32" s="36" t="str">
        <f>IF(N(C32)=0,"",IF(C32&lt;10,"样本太少",""))</f>
        <v/>
      </c>
    </row>
    <row r="33">
      <c r="B33" s="42" t="str">
        <f>T('参数'!$D$15)</f>
        <v/>
      </c>
      <c r="C33" s="33" t="str">
        <f>IF(B33="","",COUNTIFS('数据'!$M$5:$M$1004,1,'数据'!$F$5:$F$1004,B33))</f>
        <v/>
      </c>
      <c r="D33" s="43" t="str">
        <f>IF(N(C33)=0,"",COUNTIFS('数据'!$M$5:$M$1004,1,'数据'!$F$5:$F$1004,B33,'数据'!$G$5:$G$1004,"&gt;0")/C33)</f>
        <v/>
      </c>
      <c r="E33" s="44" t="str">
        <f>IF(N(C33)=0,"",SUMIFS('数据'!$G$5:$G$1004,'数据'!$M$5:$M$1004,1,'数据'!$F$5:$F$1004,B33)/C33)</f>
        <v/>
      </c>
      <c r="F33" s="44" t="str">
        <f>IF(N(C33)=0,"",SUMIFS('数据'!$G$5:$G$1004,'数据'!$M$5:$M$1004,1,'数据'!$F$5:$F$1004,B33))</f>
        <v/>
      </c>
      <c r="G33" s="44" t="str">
        <f>IF(COUNTIFS('数据'!$M$5:$M$1004,1,'数据'!$F$5:$F$1004,B33,'数据'!$G$5:$G$1004,"&lt;0")=0,"",SUMIFS('数据'!$G$5:$G$1004,'数据'!$M$5:$M$1004,1,'数据'!$F$5:$F$1004,B33,'数据'!$G$5:$G$1004,"&lt;0")/COUNTIFS('数据'!$M$5:$M$1004,1,'数据'!$F$5:$F$1004,B33,'数据'!$G$5:$G$1004,"&lt;0"))</f>
        <v/>
      </c>
      <c r="H33" s="36" t="str">
        <f>IF(N(C33)=0,"",IF(C33&lt;10,"样本太少",""))</f>
        <v/>
      </c>
    </row>
    <row r="34">
      <c r="B34" s="42" t="str">
        <f>T('参数'!$D$16)</f>
        <v/>
      </c>
      <c r="C34" s="33" t="str">
        <f>IF(B34="","",COUNTIFS('数据'!$M$5:$M$1004,1,'数据'!$F$5:$F$1004,B34))</f>
        <v/>
      </c>
      <c r="D34" s="43" t="str">
        <f>IF(N(C34)=0,"",COUNTIFS('数据'!$M$5:$M$1004,1,'数据'!$F$5:$F$1004,B34,'数据'!$G$5:$G$1004,"&gt;0")/C34)</f>
        <v/>
      </c>
      <c r="E34" s="44" t="str">
        <f>IF(N(C34)=0,"",SUMIFS('数据'!$G$5:$G$1004,'数据'!$M$5:$M$1004,1,'数据'!$F$5:$F$1004,B34)/C34)</f>
        <v/>
      </c>
      <c r="F34" s="44" t="str">
        <f>IF(N(C34)=0,"",SUMIFS('数据'!$G$5:$G$1004,'数据'!$M$5:$M$1004,1,'数据'!$F$5:$F$1004,B34))</f>
        <v/>
      </c>
      <c r="G34" s="44" t="str">
        <f>IF(COUNTIFS('数据'!$M$5:$M$1004,1,'数据'!$F$5:$F$1004,B34,'数据'!$G$5:$G$1004,"&lt;0")=0,"",SUMIFS('数据'!$G$5:$G$1004,'数据'!$M$5:$M$1004,1,'数据'!$F$5:$F$1004,B34,'数据'!$G$5:$G$1004,"&lt;0")/COUNTIFS('数据'!$M$5:$M$1004,1,'数据'!$F$5:$F$1004,B34,'数据'!$G$5:$G$1004,"&lt;0"))</f>
        <v/>
      </c>
      <c r="H34" s="36" t="str">
        <f>IF(N(C34)=0,"",IF(C34&lt;10,"样本太少",""))</f>
        <v/>
      </c>
    </row>
    <row r="35">
      <c r="B35" s="42" t="str">
        <f>T('参数'!$D$17)</f>
        <v/>
      </c>
      <c r="C35" s="33" t="str">
        <f>IF(B35="","",COUNTIFS('数据'!$M$5:$M$1004,1,'数据'!$F$5:$F$1004,B35))</f>
        <v/>
      </c>
      <c r="D35" s="43" t="str">
        <f>IF(N(C35)=0,"",COUNTIFS('数据'!$M$5:$M$1004,1,'数据'!$F$5:$F$1004,B35,'数据'!$G$5:$G$1004,"&gt;0")/C35)</f>
        <v/>
      </c>
      <c r="E35" s="44" t="str">
        <f>IF(N(C35)=0,"",SUMIFS('数据'!$G$5:$G$1004,'数据'!$M$5:$M$1004,1,'数据'!$F$5:$F$1004,B35)/C35)</f>
        <v/>
      </c>
      <c r="F35" s="44" t="str">
        <f>IF(N(C35)=0,"",SUMIFS('数据'!$G$5:$G$1004,'数据'!$M$5:$M$1004,1,'数据'!$F$5:$F$1004,B35))</f>
        <v/>
      </c>
      <c r="G35" s="44" t="str">
        <f>IF(COUNTIFS('数据'!$M$5:$M$1004,1,'数据'!$F$5:$F$1004,B35,'数据'!$G$5:$G$1004,"&lt;0")=0,"",SUMIFS('数据'!$G$5:$G$1004,'数据'!$M$5:$M$1004,1,'数据'!$F$5:$F$1004,B35,'数据'!$G$5:$G$1004,"&lt;0")/COUNTIFS('数据'!$M$5:$M$1004,1,'数据'!$F$5:$F$1004,B35,'数据'!$G$5:$G$1004,"&lt;0"))</f>
        <v/>
      </c>
      <c r="H35" s="36" t="str">
        <f>IF(N(C35)=0,"",IF(C35&lt;10,"样本太少",""))</f>
        <v/>
      </c>
    </row>
    <row r="37">
      <c r="B37" s="15" t="inlineStr">
        <is>
          <t>按星期（平仓日）</t>
        </is>
      </c>
    </row>
    <row r="38">
      <c r="B38" s="20" t="inlineStr">
        <is>
          <t>组</t>
        </is>
      </c>
      <c r="C38" s="20" t="inlineStr">
        <is>
          <t>笔数</t>
        </is>
      </c>
      <c r="D38" s="20" t="inlineStr">
        <is>
          <t>胜率</t>
        </is>
      </c>
      <c r="E38" s="20" t="inlineStr">
        <is>
          <t>平均净R</t>
        </is>
      </c>
      <c r="F38" s="20" t="inlineStr">
        <is>
          <t>合计净R</t>
        </is>
      </c>
      <c r="G38" s="20" t="inlineStr">
        <is>
          <t>平均亏损R</t>
        </is>
      </c>
      <c r="H38" s="20" t="inlineStr">
        <is>
          <t>样本</t>
        </is>
      </c>
    </row>
    <row r="39">
      <c r="B39" s="45" t="inlineStr">
        <is>
          <t>周一</t>
        </is>
      </c>
      <c r="C39" s="33">
        <f>IF(B39="","",COUNTIFS('数据'!$M$5:$M$1004,1,'数据'!$K$5:$K$1004,B39))</f>
        <v>0</v>
      </c>
      <c r="D39" s="43" t="str">
        <f>IF(N(C39)=0,"",COUNTIFS('数据'!$M$5:$M$1004,1,'数据'!$K$5:$K$1004,B39,'数据'!$G$5:$G$1004,"&gt;0")/C39)</f>
        <v/>
      </c>
      <c r="E39" s="44" t="str">
        <f>IF(N(C39)=0,"",SUMIFS('数据'!$G$5:$G$1004,'数据'!$M$5:$M$1004,1,'数据'!$K$5:$K$1004,B39)/C39)</f>
        <v/>
      </c>
      <c r="F39" s="44" t="str">
        <f>IF(N(C39)=0,"",SUMIFS('数据'!$G$5:$G$1004,'数据'!$M$5:$M$1004,1,'数据'!$K$5:$K$1004,B39))</f>
        <v/>
      </c>
      <c r="G39" s="44" t="str">
        <f>IF(COUNTIFS('数据'!$M$5:$M$1004,1,'数据'!$K$5:$K$1004,B39,'数据'!$G$5:$G$1004,"&lt;0")=0,"",SUMIFS('数据'!$G$5:$G$1004,'数据'!$M$5:$M$1004,1,'数据'!$K$5:$K$1004,B39,'数据'!$G$5:$G$1004,"&lt;0")/COUNTIFS('数据'!$M$5:$M$1004,1,'数据'!$K$5:$K$1004,B39,'数据'!$G$5:$G$1004,"&lt;0"))</f>
        <v/>
      </c>
      <c r="H39" s="36" t="str">
        <f>IF(N(C39)=0,"",IF(C39&lt;10,"样本太少",""))</f>
        <v/>
      </c>
    </row>
    <row r="40">
      <c r="B40" s="45" t="inlineStr">
        <is>
          <t>周二</t>
        </is>
      </c>
      <c r="C40" s="33">
        <f>IF(B40="","",COUNTIFS('数据'!$M$5:$M$1004,1,'数据'!$K$5:$K$1004,B40))</f>
        <v>0</v>
      </c>
      <c r="D40" s="43" t="str">
        <f>IF(N(C40)=0,"",COUNTIFS('数据'!$M$5:$M$1004,1,'数据'!$K$5:$K$1004,B40,'数据'!$G$5:$G$1004,"&gt;0")/C40)</f>
        <v/>
      </c>
      <c r="E40" s="44" t="str">
        <f>IF(N(C40)=0,"",SUMIFS('数据'!$G$5:$G$1004,'数据'!$M$5:$M$1004,1,'数据'!$K$5:$K$1004,B40)/C40)</f>
        <v/>
      </c>
      <c r="F40" s="44" t="str">
        <f>IF(N(C40)=0,"",SUMIFS('数据'!$G$5:$G$1004,'数据'!$M$5:$M$1004,1,'数据'!$K$5:$K$1004,B40))</f>
        <v/>
      </c>
      <c r="G40" s="44" t="str">
        <f>IF(COUNTIFS('数据'!$M$5:$M$1004,1,'数据'!$K$5:$K$1004,B40,'数据'!$G$5:$G$1004,"&lt;0")=0,"",SUMIFS('数据'!$G$5:$G$1004,'数据'!$M$5:$M$1004,1,'数据'!$K$5:$K$1004,B40,'数据'!$G$5:$G$1004,"&lt;0")/COUNTIFS('数据'!$M$5:$M$1004,1,'数据'!$K$5:$K$1004,B40,'数据'!$G$5:$G$1004,"&lt;0"))</f>
        <v/>
      </c>
      <c r="H40" s="36" t="str">
        <f>IF(N(C40)=0,"",IF(C40&lt;10,"样本太少",""))</f>
        <v/>
      </c>
    </row>
    <row r="41">
      <c r="B41" s="45" t="inlineStr">
        <is>
          <t>周三</t>
        </is>
      </c>
      <c r="C41" s="33">
        <f>IF(B41="","",COUNTIFS('数据'!$M$5:$M$1004,1,'数据'!$K$5:$K$1004,B41))</f>
        <v>0</v>
      </c>
      <c r="D41" s="43" t="str">
        <f>IF(N(C41)=0,"",COUNTIFS('数据'!$M$5:$M$1004,1,'数据'!$K$5:$K$1004,B41,'数据'!$G$5:$G$1004,"&gt;0")/C41)</f>
        <v/>
      </c>
      <c r="E41" s="44" t="str">
        <f>IF(N(C41)=0,"",SUMIFS('数据'!$G$5:$G$1004,'数据'!$M$5:$M$1004,1,'数据'!$K$5:$K$1004,B41)/C41)</f>
        <v/>
      </c>
      <c r="F41" s="44" t="str">
        <f>IF(N(C41)=0,"",SUMIFS('数据'!$G$5:$G$1004,'数据'!$M$5:$M$1004,1,'数据'!$K$5:$K$1004,B41))</f>
        <v/>
      </c>
      <c r="G41" s="44" t="str">
        <f>IF(COUNTIFS('数据'!$M$5:$M$1004,1,'数据'!$K$5:$K$1004,B41,'数据'!$G$5:$G$1004,"&lt;0")=0,"",SUMIFS('数据'!$G$5:$G$1004,'数据'!$M$5:$M$1004,1,'数据'!$K$5:$K$1004,B41,'数据'!$G$5:$G$1004,"&lt;0")/COUNTIFS('数据'!$M$5:$M$1004,1,'数据'!$K$5:$K$1004,B41,'数据'!$G$5:$G$1004,"&lt;0"))</f>
        <v/>
      </c>
      <c r="H41" s="36" t="str">
        <f>IF(N(C41)=0,"",IF(C41&lt;10,"样本太少",""))</f>
        <v/>
      </c>
    </row>
    <row r="42">
      <c r="B42" s="45" t="inlineStr">
        <is>
          <t>周四</t>
        </is>
      </c>
      <c r="C42" s="33">
        <f>IF(B42="","",COUNTIFS('数据'!$M$5:$M$1004,1,'数据'!$K$5:$K$1004,B42))</f>
        <v>0</v>
      </c>
      <c r="D42" s="43" t="str">
        <f>IF(N(C42)=0,"",COUNTIFS('数据'!$M$5:$M$1004,1,'数据'!$K$5:$K$1004,B42,'数据'!$G$5:$G$1004,"&gt;0")/C42)</f>
        <v/>
      </c>
      <c r="E42" s="44" t="str">
        <f>IF(N(C42)=0,"",SUMIFS('数据'!$G$5:$G$1004,'数据'!$M$5:$M$1004,1,'数据'!$K$5:$K$1004,B42)/C42)</f>
        <v/>
      </c>
      <c r="F42" s="44" t="str">
        <f>IF(N(C42)=0,"",SUMIFS('数据'!$G$5:$G$1004,'数据'!$M$5:$M$1004,1,'数据'!$K$5:$K$1004,B42))</f>
        <v/>
      </c>
      <c r="G42" s="44" t="str">
        <f>IF(COUNTIFS('数据'!$M$5:$M$1004,1,'数据'!$K$5:$K$1004,B42,'数据'!$G$5:$G$1004,"&lt;0")=0,"",SUMIFS('数据'!$G$5:$G$1004,'数据'!$M$5:$M$1004,1,'数据'!$K$5:$K$1004,B42,'数据'!$G$5:$G$1004,"&lt;0")/COUNTIFS('数据'!$M$5:$M$1004,1,'数据'!$K$5:$K$1004,B42,'数据'!$G$5:$G$1004,"&lt;0"))</f>
        <v/>
      </c>
      <c r="H42" s="36" t="str">
        <f>IF(N(C42)=0,"",IF(C42&lt;10,"样本太少",""))</f>
        <v/>
      </c>
    </row>
    <row r="43">
      <c r="B43" s="45" t="inlineStr">
        <is>
          <t>周五</t>
        </is>
      </c>
      <c r="C43" s="33">
        <f>IF(B43="","",COUNTIFS('数据'!$M$5:$M$1004,1,'数据'!$K$5:$K$1004,B43))</f>
        <v>0</v>
      </c>
      <c r="D43" s="43" t="str">
        <f>IF(N(C43)=0,"",COUNTIFS('数据'!$M$5:$M$1004,1,'数据'!$K$5:$K$1004,B43,'数据'!$G$5:$G$1004,"&gt;0")/C43)</f>
        <v/>
      </c>
      <c r="E43" s="44" t="str">
        <f>IF(N(C43)=0,"",SUMIFS('数据'!$G$5:$G$1004,'数据'!$M$5:$M$1004,1,'数据'!$K$5:$K$1004,B43)/C43)</f>
        <v/>
      </c>
      <c r="F43" s="44" t="str">
        <f>IF(N(C43)=0,"",SUMIFS('数据'!$G$5:$G$1004,'数据'!$M$5:$M$1004,1,'数据'!$K$5:$K$1004,B43))</f>
        <v/>
      </c>
      <c r="G43" s="44" t="str">
        <f>IF(COUNTIFS('数据'!$M$5:$M$1004,1,'数据'!$K$5:$K$1004,B43,'数据'!$G$5:$G$1004,"&lt;0")=0,"",SUMIFS('数据'!$G$5:$G$1004,'数据'!$M$5:$M$1004,1,'数据'!$K$5:$K$1004,B43,'数据'!$G$5:$G$1004,"&lt;0")/COUNTIFS('数据'!$M$5:$M$1004,1,'数据'!$K$5:$K$1004,B43,'数据'!$G$5:$G$1004,"&lt;0"))</f>
        <v/>
      </c>
      <c r="H43" s="36" t="str">
        <f>IF(N(C43)=0,"",IF(C43&lt;10,"样本太少",""))</f>
        <v/>
      </c>
    </row>
    <row r="45">
      <c r="B45" s="15" t="inlineStr">
        <is>
          <t>按偏差标签</t>
        </is>
      </c>
    </row>
    <row r="46">
      <c r="B46" s="20" t="inlineStr">
        <is>
          <t>组</t>
        </is>
      </c>
      <c r="C46" s="20" t="inlineStr">
        <is>
          <t>笔数</t>
        </is>
      </c>
      <c r="D46" s="20" t="inlineStr">
        <is>
          <t>胜率</t>
        </is>
      </c>
      <c r="E46" s="20" t="inlineStr">
        <is>
          <t>平均净R</t>
        </is>
      </c>
      <c r="F46" s="20" t="inlineStr">
        <is>
          <t>合计净R</t>
        </is>
      </c>
      <c r="G46" s="20" t="inlineStr">
        <is>
          <t>平均亏损R</t>
        </is>
      </c>
      <c r="H46" s="20" t="inlineStr">
        <is>
          <t>样本</t>
        </is>
      </c>
    </row>
    <row r="47">
      <c r="B47" s="42" t="str">
        <f>T('参数'!$E$10)</f>
        <v>无</v>
      </c>
      <c r="C47" s="33">
        <f>IF(B47="","",COUNTIFS('数据'!$M$5:$M$1004,1,'数据'!$J$5:$J$1004,B47))</f>
        <v>0</v>
      </c>
      <c r="D47" s="43" t="str">
        <f>IF(N(C47)=0,"",COUNTIFS('数据'!$M$5:$M$1004,1,'数据'!$J$5:$J$1004,B47,'数据'!$G$5:$G$1004,"&gt;0")/C47)</f>
        <v/>
      </c>
      <c r="E47" s="44" t="str">
        <f>IF(N(C47)=0,"",SUMIFS('数据'!$G$5:$G$1004,'数据'!$M$5:$M$1004,1,'数据'!$J$5:$J$1004,B47)/C47)</f>
        <v/>
      </c>
      <c r="F47" s="44" t="str">
        <f>IF(N(C47)=0,"",SUMIFS('数据'!$G$5:$G$1004,'数据'!$M$5:$M$1004,1,'数据'!$J$5:$J$1004,B47))</f>
        <v/>
      </c>
      <c r="G47" s="44" t="str">
        <f>IF(COUNTIFS('数据'!$M$5:$M$1004,1,'数据'!$J$5:$J$1004,B47,'数据'!$G$5:$G$1004,"&lt;0")=0,"",SUMIFS('数据'!$G$5:$G$1004,'数据'!$M$5:$M$1004,1,'数据'!$J$5:$J$1004,B47,'数据'!$G$5:$G$1004,"&lt;0")/COUNTIFS('数据'!$M$5:$M$1004,1,'数据'!$J$5:$J$1004,B47,'数据'!$G$5:$G$1004,"&lt;0"))</f>
        <v/>
      </c>
      <c r="H47" s="36" t="str">
        <f>IF(N(C47)=0,"",IF(C47&lt;10,"样本太少",""))</f>
        <v/>
      </c>
    </row>
    <row r="48">
      <c r="B48" s="42" t="str">
        <f>T('参数'!$E$11)</f>
        <v>追单</v>
      </c>
      <c r="C48" s="33">
        <f>IF(B48="","",COUNTIFS('数据'!$M$5:$M$1004,1,'数据'!$J$5:$J$1004,B48))</f>
        <v>0</v>
      </c>
      <c r="D48" s="43" t="str">
        <f>IF(N(C48)=0,"",COUNTIFS('数据'!$M$5:$M$1004,1,'数据'!$J$5:$J$1004,B48,'数据'!$G$5:$G$1004,"&gt;0")/C48)</f>
        <v/>
      </c>
      <c r="E48" s="44" t="str">
        <f>IF(N(C48)=0,"",SUMIFS('数据'!$G$5:$G$1004,'数据'!$M$5:$M$1004,1,'数据'!$J$5:$J$1004,B48)/C48)</f>
        <v/>
      </c>
      <c r="F48" s="44" t="str">
        <f>IF(N(C48)=0,"",SUMIFS('数据'!$G$5:$G$1004,'数据'!$M$5:$M$1004,1,'数据'!$J$5:$J$1004,B48))</f>
        <v/>
      </c>
      <c r="G48" s="44" t="str">
        <f>IF(COUNTIFS('数据'!$M$5:$M$1004,1,'数据'!$J$5:$J$1004,B48,'数据'!$G$5:$G$1004,"&lt;0")=0,"",SUMIFS('数据'!$G$5:$G$1004,'数据'!$M$5:$M$1004,1,'数据'!$J$5:$J$1004,B48,'数据'!$G$5:$G$1004,"&lt;0")/COUNTIFS('数据'!$M$5:$M$1004,1,'数据'!$J$5:$J$1004,B48,'数据'!$G$5:$G$1004,"&lt;0"))</f>
        <v/>
      </c>
      <c r="H48" s="36" t="str">
        <f>IF(N(C48)=0,"",IF(C48&lt;10,"样本太少",""))</f>
        <v/>
      </c>
    </row>
    <row r="49">
      <c r="B49" s="42" t="str">
        <f>T('参数'!$E$12)</f>
        <v>扛单</v>
      </c>
      <c r="C49" s="33">
        <f>IF(B49="","",COUNTIFS('数据'!$M$5:$M$1004,1,'数据'!$J$5:$J$1004,B49))</f>
        <v>0</v>
      </c>
      <c r="D49" s="43" t="str">
        <f>IF(N(C49)=0,"",COUNTIFS('数据'!$M$5:$M$1004,1,'数据'!$J$5:$J$1004,B49,'数据'!$G$5:$G$1004,"&gt;0")/C49)</f>
        <v/>
      </c>
      <c r="E49" s="44" t="str">
        <f>IF(N(C49)=0,"",SUMIFS('数据'!$G$5:$G$1004,'数据'!$M$5:$M$1004,1,'数据'!$J$5:$J$1004,B49)/C49)</f>
        <v/>
      </c>
      <c r="F49" s="44" t="str">
        <f>IF(N(C49)=0,"",SUMIFS('数据'!$G$5:$G$1004,'数据'!$M$5:$M$1004,1,'数据'!$J$5:$J$1004,B49))</f>
        <v/>
      </c>
      <c r="G49" s="44" t="str">
        <f>IF(COUNTIFS('数据'!$M$5:$M$1004,1,'数据'!$J$5:$J$1004,B49,'数据'!$G$5:$G$1004,"&lt;0")=0,"",SUMIFS('数据'!$G$5:$G$1004,'数据'!$M$5:$M$1004,1,'数据'!$J$5:$J$1004,B49,'数据'!$G$5:$G$1004,"&lt;0")/COUNTIFS('数据'!$M$5:$M$1004,1,'数据'!$J$5:$J$1004,B49,'数据'!$G$5:$G$1004,"&lt;0"))</f>
        <v/>
      </c>
      <c r="H49" s="36" t="str">
        <f>IF(N(C49)=0,"",IF(C49&lt;10,"样本太少",""))</f>
        <v/>
      </c>
    </row>
    <row r="50">
      <c r="B50" s="42" t="str">
        <f>T('参数'!$E$13)</f>
        <v>提前跑</v>
      </c>
      <c r="C50" s="33">
        <f>IF(B50="","",COUNTIFS('数据'!$M$5:$M$1004,1,'数据'!$J$5:$J$1004,B50))</f>
        <v>0</v>
      </c>
      <c r="D50" s="43" t="str">
        <f>IF(N(C50)=0,"",COUNTIFS('数据'!$M$5:$M$1004,1,'数据'!$J$5:$J$1004,B50,'数据'!$G$5:$G$1004,"&gt;0")/C50)</f>
        <v/>
      </c>
      <c r="E50" s="44" t="str">
        <f>IF(N(C50)=0,"",SUMIFS('数据'!$G$5:$G$1004,'数据'!$M$5:$M$1004,1,'数据'!$J$5:$J$1004,B50)/C50)</f>
        <v/>
      </c>
      <c r="F50" s="44" t="str">
        <f>IF(N(C50)=0,"",SUMIFS('数据'!$G$5:$G$1004,'数据'!$M$5:$M$1004,1,'数据'!$J$5:$J$1004,B50))</f>
        <v/>
      </c>
      <c r="G50" s="44" t="str">
        <f>IF(COUNTIFS('数据'!$M$5:$M$1004,1,'数据'!$J$5:$J$1004,B50,'数据'!$G$5:$G$1004,"&lt;0")=0,"",SUMIFS('数据'!$G$5:$G$1004,'数据'!$M$5:$M$1004,1,'数据'!$J$5:$J$1004,B50,'数据'!$G$5:$G$1004,"&lt;0")/COUNTIFS('数据'!$M$5:$M$1004,1,'数据'!$J$5:$J$1004,B50,'数据'!$G$5:$G$1004,"&lt;0"))</f>
        <v/>
      </c>
      <c r="H50" s="36" t="str">
        <f>IF(N(C50)=0,"",IF(C50&lt;10,"样本太少",""))</f>
        <v/>
      </c>
    </row>
    <row r="51">
      <c r="B51" s="42" t="str">
        <f>T('参数'!$E$14)</f>
        <v>加仓回本</v>
      </c>
      <c r="C51" s="33">
        <f>IF(B51="","",COUNTIFS('数据'!$M$5:$M$1004,1,'数据'!$J$5:$J$1004,B51))</f>
        <v>0</v>
      </c>
      <c r="D51" s="43" t="str">
        <f>IF(N(C51)=0,"",COUNTIFS('数据'!$M$5:$M$1004,1,'数据'!$J$5:$J$1004,B51,'数据'!$G$5:$G$1004,"&gt;0")/C51)</f>
        <v/>
      </c>
      <c r="E51" s="44" t="str">
        <f>IF(N(C51)=0,"",SUMIFS('数据'!$G$5:$G$1004,'数据'!$M$5:$M$1004,1,'数据'!$J$5:$J$1004,B51)/C51)</f>
        <v/>
      </c>
      <c r="F51" s="44" t="str">
        <f>IF(N(C51)=0,"",SUMIFS('数据'!$G$5:$G$1004,'数据'!$M$5:$M$1004,1,'数据'!$J$5:$J$1004,B51))</f>
        <v/>
      </c>
      <c r="G51" s="44" t="str">
        <f>IF(COUNTIFS('数据'!$M$5:$M$1004,1,'数据'!$J$5:$J$1004,B51,'数据'!$G$5:$G$1004,"&lt;0")=0,"",SUMIFS('数据'!$G$5:$G$1004,'数据'!$M$5:$M$1004,1,'数据'!$J$5:$J$1004,B51,'数据'!$G$5:$G$1004,"&lt;0")/COUNTIFS('数据'!$M$5:$M$1004,1,'数据'!$J$5:$J$1004,B51,'数据'!$G$5:$G$1004,"&lt;0"))</f>
        <v/>
      </c>
      <c r="H51" s="36" t="str">
        <f>IF(N(C51)=0,"",IF(C51&lt;10,"样本太少",""))</f>
        <v/>
      </c>
    </row>
    <row r="52">
      <c r="B52" s="42" t="str">
        <f>T('参数'!$E$15)</f>
        <v>没计划</v>
      </c>
      <c r="C52" s="33">
        <f>IF(B52="","",COUNTIFS('数据'!$M$5:$M$1004,1,'数据'!$J$5:$J$1004,B52))</f>
        <v>0</v>
      </c>
      <c r="D52" s="43" t="str">
        <f>IF(N(C52)=0,"",COUNTIFS('数据'!$M$5:$M$1004,1,'数据'!$J$5:$J$1004,B52,'数据'!$G$5:$G$1004,"&gt;0")/C52)</f>
        <v/>
      </c>
      <c r="E52" s="44" t="str">
        <f>IF(N(C52)=0,"",SUMIFS('数据'!$G$5:$G$1004,'数据'!$M$5:$M$1004,1,'数据'!$J$5:$J$1004,B52)/C52)</f>
        <v/>
      </c>
      <c r="F52" s="44" t="str">
        <f>IF(N(C52)=0,"",SUMIFS('数据'!$G$5:$G$1004,'数据'!$M$5:$M$1004,1,'数据'!$J$5:$J$1004,B52))</f>
        <v/>
      </c>
      <c r="G52" s="44" t="str">
        <f>IF(COUNTIFS('数据'!$M$5:$M$1004,1,'数据'!$J$5:$J$1004,B52,'数据'!$G$5:$G$1004,"&lt;0")=0,"",SUMIFS('数据'!$G$5:$G$1004,'数据'!$M$5:$M$1004,1,'数据'!$J$5:$J$1004,B52,'数据'!$G$5:$G$1004,"&lt;0")/COUNTIFS('数据'!$M$5:$M$1004,1,'数据'!$J$5:$J$1004,B52,'数据'!$G$5:$G$1004,"&lt;0"))</f>
        <v/>
      </c>
      <c r="H52" s="36" t="str">
        <f>IF(N(C52)=0,"",IF(C52&lt;10,"样本太少",""))</f>
        <v/>
      </c>
    </row>
    <row r="53">
      <c r="B53" s="42" t="str">
        <f>T('参数'!$E$16)</f>
        <v>超仓位</v>
      </c>
      <c r="C53" s="33">
        <f>IF(B53="","",COUNTIFS('数据'!$M$5:$M$1004,1,'数据'!$J$5:$J$1004,B53))</f>
        <v>0</v>
      </c>
      <c r="D53" s="43" t="str">
        <f>IF(N(C53)=0,"",COUNTIFS('数据'!$M$5:$M$1004,1,'数据'!$J$5:$J$1004,B53,'数据'!$G$5:$G$1004,"&gt;0")/C53)</f>
        <v/>
      </c>
      <c r="E53" s="44" t="str">
        <f>IF(N(C53)=0,"",SUMIFS('数据'!$G$5:$G$1004,'数据'!$M$5:$M$1004,1,'数据'!$J$5:$J$1004,B53)/C53)</f>
        <v/>
      </c>
      <c r="F53" s="44" t="str">
        <f>IF(N(C53)=0,"",SUMIFS('数据'!$G$5:$G$1004,'数据'!$M$5:$M$1004,1,'数据'!$J$5:$J$1004,B53))</f>
        <v/>
      </c>
      <c r="G53" s="44" t="str">
        <f>IF(COUNTIFS('数据'!$M$5:$M$1004,1,'数据'!$J$5:$J$1004,B53,'数据'!$G$5:$G$1004,"&lt;0")=0,"",SUMIFS('数据'!$G$5:$G$1004,'数据'!$M$5:$M$1004,1,'数据'!$J$5:$J$1004,B53,'数据'!$G$5:$G$1004,"&lt;0")/COUNTIFS('数据'!$M$5:$M$1004,1,'数据'!$J$5:$J$1004,B53,'数据'!$G$5:$G$1004,"&lt;0"))</f>
        <v/>
      </c>
      <c r="H53" s="36" t="str">
        <f>IF(N(C53)=0,"",IF(C53&lt;10,"样本太少",""))</f>
        <v/>
      </c>
    </row>
    <row r="54">
      <c r="B54" s="42" t="str">
        <f>T('参数'!$E$17)</f>
        <v>止损挪远</v>
      </c>
      <c r="C54" s="33">
        <f>IF(B54="","",COUNTIFS('数据'!$M$5:$M$1004,1,'数据'!$J$5:$J$1004,B54))</f>
        <v>0</v>
      </c>
      <c r="D54" s="43" t="str">
        <f>IF(N(C54)=0,"",COUNTIFS('数据'!$M$5:$M$1004,1,'数据'!$J$5:$J$1004,B54,'数据'!$G$5:$G$1004,"&gt;0")/C54)</f>
        <v/>
      </c>
      <c r="E54" s="44" t="str">
        <f>IF(N(C54)=0,"",SUMIFS('数据'!$G$5:$G$1004,'数据'!$M$5:$M$1004,1,'数据'!$J$5:$J$1004,B54)/C54)</f>
        <v/>
      </c>
      <c r="F54" s="44" t="str">
        <f>IF(N(C54)=0,"",SUMIFS('数据'!$G$5:$G$1004,'数据'!$M$5:$M$1004,1,'数据'!$J$5:$J$1004,B54))</f>
        <v/>
      </c>
      <c r="G54" s="44" t="str">
        <f>IF(COUNTIFS('数据'!$M$5:$M$1004,1,'数据'!$J$5:$J$1004,B54,'数据'!$G$5:$G$1004,"&lt;0")=0,"",SUMIFS('数据'!$G$5:$G$1004,'数据'!$M$5:$M$1004,1,'数据'!$J$5:$J$1004,B54,'数据'!$G$5:$G$1004,"&lt;0")/COUNTIFS('数据'!$M$5:$M$1004,1,'数据'!$J$5:$J$1004,B54,'数据'!$G$5:$G$1004,"&lt;0"))</f>
        <v/>
      </c>
      <c r="H54" s="36" t="str">
        <f>IF(N(C54)=0,"",IF(C54&lt;10,"样本太少",""))</f>
        <v/>
      </c>
    </row>
    <row r="55">
      <c r="B55" s="42" t="str">
        <f>T('参数'!$E$18)</f>
        <v>盘中改计划</v>
      </c>
      <c r="C55" s="33">
        <f>IF(B55="","",COUNTIFS('数据'!$M$5:$M$1004,1,'数据'!$J$5:$J$1004,B55))</f>
        <v>0</v>
      </c>
      <c r="D55" s="43" t="str">
        <f>IF(N(C55)=0,"",COUNTIFS('数据'!$M$5:$M$1004,1,'数据'!$J$5:$J$1004,B55,'数据'!$G$5:$G$1004,"&gt;0")/C55)</f>
        <v/>
      </c>
      <c r="E55" s="44" t="str">
        <f>IF(N(C55)=0,"",SUMIFS('数据'!$G$5:$G$1004,'数据'!$M$5:$M$1004,1,'数据'!$J$5:$J$1004,B55)/C55)</f>
        <v/>
      </c>
      <c r="F55" s="44" t="str">
        <f>IF(N(C55)=0,"",SUMIFS('数据'!$G$5:$G$1004,'数据'!$M$5:$M$1004,1,'数据'!$J$5:$J$1004,B55))</f>
        <v/>
      </c>
      <c r="G55" s="44" t="str">
        <f>IF(COUNTIFS('数据'!$M$5:$M$1004,1,'数据'!$J$5:$J$1004,B55,'数据'!$G$5:$G$1004,"&lt;0")=0,"",SUMIFS('数据'!$G$5:$G$1004,'数据'!$M$5:$M$1004,1,'数据'!$J$5:$J$1004,B55,'数据'!$G$5:$G$1004,"&lt;0")/COUNTIFS('数据'!$M$5:$M$1004,1,'数据'!$J$5:$J$1004,B55,'数据'!$G$5:$G$1004,"&lt;0"))</f>
        <v/>
      </c>
      <c r="H55" s="36" t="str">
        <f>IF(N(C55)=0,"",IF(C55&lt;10,"样本太少",""))</f>
        <v/>
      </c>
    </row>
    <row r="56">
      <c r="B56" s="42" t="str">
        <f>T('参数'!$E$19)</f>
        <v>其他</v>
      </c>
      <c r="C56" s="33">
        <f>IF(B56="","",COUNTIFS('数据'!$M$5:$M$1004,1,'数据'!$J$5:$J$1004,B56))</f>
        <v>0</v>
      </c>
      <c r="D56" s="43" t="str">
        <f>IF(N(C56)=0,"",COUNTIFS('数据'!$M$5:$M$1004,1,'数据'!$J$5:$J$1004,B56,'数据'!$G$5:$G$1004,"&gt;0")/C56)</f>
        <v/>
      </c>
      <c r="E56" s="44" t="str">
        <f>IF(N(C56)=0,"",SUMIFS('数据'!$G$5:$G$1004,'数据'!$M$5:$M$1004,1,'数据'!$J$5:$J$1004,B56)/C56)</f>
        <v/>
      </c>
      <c r="F56" s="44" t="str">
        <f>IF(N(C56)=0,"",SUMIFS('数据'!$G$5:$G$1004,'数据'!$M$5:$M$1004,1,'数据'!$J$5:$J$1004,B56))</f>
        <v/>
      </c>
      <c r="G56" s="44" t="str">
        <f>IF(COUNTIFS('数据'!$M$5:$M$1004,1,'数据'!$J$5:$J$1004,B56,'数据'!$G$5:$G$1004,"&lt;0")=0,"",SUMIFS('数据'!$G$5:$G$1004,'数据'!$M$5:$M$1004,1,'数据'!$J$5:$J$1004,B56,'数据'!$G$5:$G$1004,"&lt;0")/COUNTIFS('数据'!$M$5:$M$1004,1,'数据'!$J$5:$J$1004,B56,'数据'!$G$5:$G$1004,"&lt;0"))</f>
        <v/>
      </c>
      <c r="H56" s="36" t="str">
        <f>IF(N(C56)=0,"",IF(C56&lt;10,"样本太少",""))</f>
        <v/>
      </c>
    </row>
    <row r="58">
      <c r="B58" s="15" t="inlineStr">
        <is>
          <t>按过程打分</t>
        </is>
      </c>
    </row>
    <row r="59">
      <c r="B59" s="20" t="inlineStr">
        <is>
          <t>组</t>
        </is>
      </c>
      <c r="C59" s="20" t="inlineStr">
        <is>
          <t>笔数</t>
        </is>
      </c>
      <c r="D59" s="20" t="inlineStr">
        <is>
          <t>胜率</t>
        </is>
      </c>
      <c r="E59" s="20" t="inlineStr">
        <is>
          <t>平均净R</t>
        </is>
      </c>
      <c r="F59" s="20" t="inlineStr">
        <is>
          <t>合计净R</t>
        </is>
      </c>
      <c r="G59" s="20" t="inlineStr">
        <is>
          <t>平均亏损R</t>
        </is>
      </c>
      <c r="H59" s="20" t="inlineStr">
        <is>
          <t>样本</t>
        </is>
      </c>
    </row>
    <row r="60">
      <c r="B60" s="45" t="inlineStr">
        <is>
          <t>A</t>
        </is>
      </c>
      <c r="C60" s="33">
        <f>IF(B60="","",COUNTIFS('数据'!$M$5:$M$1004,1,'数据'!$I$5:$I$1004,B60))</f>
        <v>0</v>
      </c>
      <c r="D60" s="43" t="str">
        <f>IF(N(C60)=0,"",COUNTIFS('数据'!$M$5:$M$1004,1,'数据'!$I$5:$I$1004,B60,'数据'!$G$5:$G$1004,"&gt;0")/C60)</f>
        <v/>
      </c>
      <c r="E60" s="44" t="str">
        <f>IF(N(C60)=0,"",SUMIFS('数据'!$G$5:$G$1004,'数据'!$M$5:$M$1004,1,'数据'!$I$5:$I$1004,B60)/C60)</f>
        <v/>
      </c>
      <c r="F60" s="44" t="str">
        <f>IF(N(C60)=0,"",SUMIFS('数据'!$G$5:$G$1004,'数据'!$M$5:$M$1004,1,'数据'!$I$5:$I$1004,B60))</f>
        <v/>
      </c>
      <c r="G60" s="44" t="str">
        <f>IF(COUNTIFS('数据'!$M$5:$M$1004,1,'数据'!$I$5:$I$1004,B60,'数据'!$G$5:$G$1004,"&lt;0")=0,"",SUMIFS('数据'!$G$5:$G$1004,'数据'!$M$5:$M$1004,1,'数据'!$I$5:$I$1004,B60,'数据'!$G$5:$G$1004,"&lt;0")/COUNTIFS('数据'!$M$5:$M$1004,1,'数据'!$I$5:$I$1004,B60,'数据'!$G$5:$G$1004,"&lt;0"))</f>
        <v/>
      </c>
      <c r="H60" s="36" t="str">
        <f>IF(N(C60)=0,"",IF(C60&lt;10,"样本太少",""))</f>
        <v/>
      </c>
    </row>
    <row r="61">
      <c r="B61" s="45" t="inlineStr">
        <is>
          <t>B</t>
        </is>
      </c>
      <c r="C61" s="33">
        <f>IF(B61="","",COUNTIFS('数据'!$M$5:$M$1004,1,'数据'!$I$5:$I$1004,B61))</f>
        <v>0</v>
      </c>
      <c r="D61" s="43" t="str">
        <f>IF(N(C61)=0,"",COUNTIFS('数据'!$M$5:$M$1004,1,'数据'!$I$5:$I$1004,B61,'数据'!$G$5:$G$1004,"&gt;0")/C61)</f>
        <v/>
      </c>
      <c r="E61" s="44" t="str">
        <f>IF(N(C61)=0,"",SUMIFS('数据'!$G$5:$G$1004,'数据'!$M$5:$M$1004,1,'数据'!$I$5:$I$1004,B61)/C61)</f>
        <v/>
      </c>
      <c r="F61" s="44" t="str">
        <f>IF(N(C61)=0,"",SUMIFS('数据'!$G$5:$G$1004,'数据'!$M$5:$M$1004,1,'数据'!$I$5:$I$1004,B61))</f>
        <v/>
      </c>
      <c r="G61" s="44" t="str">
        <f>IF(COUNTIFS('数据'!$M$5:$M$1004,1,'数据'!$I$5:$I$1004,B61,'数据'!$G$5:$G$1004,"&lt;0")=0,"",SUMIFS('数据'!$G$5:$G$1004,'数据'!$M$5:$M$1004,1,'数据'!$I$5:$I$1004,B61,'数据'!$G$5:$G$1004,"&lt;0")/COUNTIFS('数据'!$M$5:$M$1004,1,'数据'!$I$5:$I$1004,B61,'数据'!$G$5:$G$1004,"&lt;0"))</f>
        <v/>
      </c>
      <c r="H61" s="36" t="str">
        <f>IF(N(C61)=0,"",IF(C61&lt;10,"样本太少",""))</f>
        <v/>
      </c>
    </row>
    <row r="62">
      <c r="B62" s="45" t="inlineStr">
        <is>
          <t>C</t>
        </is>
      </c>
      <c r="C62" s="33">
        <f>IF(B62="","",COUNTIFS('数据'!$M$5:$M$1004,1,'数据'!$I$5:$I$1004,B62))</f>
        <v>0</v>
      </c>
      <c r="D62" s="43" t="str">
        <f>IF(N(C62)=0,"",COUNTIFS('数据'!$M$5:$M$1004,1,'数据'!$I$5:$I$1004,B62,'数据'!$G$5:$G$1004,"&gt;0")/C62)</f>
        <v/>
      </c>
      <c r="E62" s="44" t="str">
        <f>IF(N(C62)=0,"",SUMIFS('数据'!$G$5:$G$1004,'数据'!$M$5:$M$1004,1,'数据'!$I$5:$I$1004,B62)/C62)</f>
        <v/>
      </c>
      <c r="F62" s="44" t="str">
        <f>IF(N(C62)=0,"",SUMIFS('数据'!$G$5:$G$1004,'数据'!$M$5:$M$1004,1,'数据'!$I$5:$I$1004,B62))</f>
        <v/>
      </c>
      <c r="G62" s="44" t="str">
        <f>IF(COUNTIFS('数据'!$M$5:$M$1004,1,'数据'!$I$5:$I$1004,B62,'数据'!$G$5:$G$1004,"&lt;0")=0,"",SUMIFS('数据'!$G$5:$G$1004,'数据'!$M$5:$M$1004,1,'数据'!$I$5:$I$1004,B62,'数据'!$G$5:$G$1004,"&lt;0")/COUNTIFS('数据'!$M$5:$M$1004,1,'数据'!$I$5:$I$1004,B62,'数据'!$G$5:$G$1004,"&lt;0"))</f>
        <v/>
      </c>
      <c r="H62" s="36" t="str">
        <f>IF(N(C62)=0,"",IF(C62&lt;10,"样本太少",""))</f>
        <v/>
      </c>
    </row>
    <row r="63">
      <c r="B63" s="45" t="inlineStr">
        <is>
          <t>D</t>
        </is>
      </c>
      <c r="C63" s="33">
        <f>IF(B63="","",COUNTIFS('数据'!$M$5:$M$1004,1,'数据'!$I$5:$I$1004,B63))</f>
        <v>0</v>
      </c>
      <c r="D63" s="43" t="str">
        <f>IF(N(C63)=0,"",COUNTIFS('数据'!$M$5:$M$1004,1,'数据'!$I$5:$I$1004,B63,'数据'!$G$5:$G$1004,"&gt;0")/C63)</f>
        <v/>
      </c>
      <c r="E63" s="44" t="str">
        <f>IF(N(C63)=0,"",SUMIFS('数据'!$G$5:$G$1004,'数据'!$M$5:$M$1004,1,'数据'!$I$5:$I$1004,B63)/C63)</f>
        <v/>
      </c>
      <c r="F63" s="44" t="str">
        <f>IF(N(C63)=0,"",SUMIFS('数据'!$G$5:$G$1004,'数据'!$M$5:$M$1004,1,'数据'!$I$5:$I$1004,B63))</f>
        <v/>
      </c>
      <c r="G63" s="44" t="str">
        <f>IF(COUNTIFS('数据'!$M$5:$M$1004,1,'数据'!$I$5:$I$1004,B63,'数据'!$G$5:$G$1004,"&lt;0")=0,"",SUMIFS('数据'!$G$5:$G$1004,'数据'!$M$5:$M$1004,1,'数据'!$I$5:$I$1004,B63,'数据'!$G$5:$G$1004,"&lt;0")/COUNTIFS('数据'!$M$5:$M$1004,1,'数据'!$I$5:$I$1004,B63,'数据'!$G$5:$G$1004,"&lt;0"))</f>
        <v/>
      </c>
      <c r="H63" s="36" t="str">
        <f>IF(N(C63)=0,"",IF(C63&lt;10,"样本太少",""))</f>
        <v/>
      </c>
    </row>
    <row r="65">
      <c r="B65" s="15" t="inlineStr">
        <is>
          <t>按前面连赢几笔（看连赢之后的那一笔）</t>
        </is>
      </c>
    </row>
    <row r="66">
      <c r="B66" s="20" t="inlineStr">
        <is>
          <t>组</t>
        </is>
      </c>
      <c r="C66" s="20" t="inlineStr">
        <is>
          <t>笔数</t>
        </is>
      </c>
      <c r="D66" s="20" t="inlineStr">
        <is>
          <t>胜率</t>
        </is>
      </c>
      <c r="E66" s="20" t="inlineStr">
        <is>
          <t>平均净R</t>
        </is>
      </c>
      <c r="F66" s="20" t="inlineStr">
        <is>
          <t>合计净R</t>
        </is>
      </c>
      <c r="G66" s="20" t="inlineStr">
        <is>
          <t>平均亏损R</t>
        </is>
      </c>
      <c r="H66" s="20" t="inlineStr">
        <is>
          <t>样本</t>
        </is>
      </c>
    </row>
    <row r="67">
      <c r="B67" s="45" t="inlineStr">
        <is>
          <t>前面连赢 0 笔</t>
        </is>
      </c>
      <c r="C67" s="33">
        <f>IF(B67="","",COUNTIFS('数据'!$M$5:$M$1004,1,'数据'!$T$5:$T$1004,B67))</f>
        <v>0</v>
      </c>
      <c r="D67" s="43" t="str">
        <f>IF(N(C67)=0,"",COUNTIFS('数据'!$M$5:$M$1004,1,'数据'!$T$5:$T$1004,B67,'数据'!$G$5:$G$1004,"&gt;0")/C67)</f>
        <v/>
      </c>
      <c r="E67" s="44" t="str">
        <f>IF(N(C67)=0,"",SUMIFS('数据'!$G$5:$G$1004,'数据'!$M$5:$M$1004,1,'数据'!$T$5:$T$1004,B67)/C67)</f>
        <v/>
      </c>
      <c r="F67" s="44" t="str">
        <f>IF(N(C67)=0,"",SUMIFS('数据'!$G$5:$G$1004,'数据'!$M$5:$M$1004,1,'数据'!$T$5:$T$1004,B67))</f>
        <v/>
      </c>
      <c r="G67" s="44" t="str">
        <f>IF(COUNTIFS('数据'!$M$5:$M$1004,1,'数据'!$T$5:$T$1004,B67,'数据'!$G$5:$G$1004,"&lt;0")=0,"",SUMIFS('数据'!$G$5:$G$1004,'数据'!$M$5:$M$1004,1,'数据'!$T$5:$T$1004,B67,'数据'!$G$5:$G$1004,"&lt;0")/COUNTIFS('数据'!$M$5:$M$1004,1,'数据'!$T$5:$T$1004,B67,'数据'!$G$5:$G$1004,"&lt;0"))</f>
        <v/>
      </c>
      <c r="H67" s="36" t="str">
        <f>IF(N(C67)=0,"",IF(C67&lt;10,"样本太少",""))</f>
        <v/>
      </c>
    </row>
    <row r="68">
      <c r="B68" s="45" t="inlineStr">
        <is>
          <t>前面连赢 1 笔</t>
        </is>
      </c>
      <c r="C68" s="33">
        <f>IF(B68="","",COUNTIFS('数据'!$M$5:$M$1004,1,'数据'!$T$5:$T$1004,B68))</f>
        <v>0</v>
      </c>
      <c r="D68" s="43" t="str">
        <f>IF(N(C68)=0,"",COUNTIFS('数据'!$M$5:$M$1004,1,'数据'!$T$5:$T$1004,B68,'数据'!$G$5:$G$1004,"&gt;0")/C68)</f>
        <v/>
      </c>
      <c r="E68" s="44" t="str">
        <f>IF(N(C68)=0,"",SUMIFS('数据'!$G$5:$G$1004,'数据'!$M$5:$M$1004,1,'数据'!$T$5:$T$1004,B68)/C68)</f>
        <v/>
      </c>
      <c r="F68" s="44" t="str">
        <f>IF(N(C68)=0,"",SUMIFS('数据'!$G$5:$G$1004,'数据'!$M$5:$M$1004,1,'数据'!$T$5:$T$1004,B68))</f>
        <v/>
      </c>
      <c r="G68" s="44" t="str">
        <f>IF(COUNTIFS('数据'!$M$5:$M$1004,1,'数据'!$T$5:$T$1004,B68,'数据'!$G$5:$G$1004,"&lt;0")=0,"",SUMIFS('数据'!$G$5:$G$1004,'数据'!$M$5:$M$1004,1,'数据'!$T$5:$T$1004,B68,'数据'!$G$5:$G$1004,"&lt;0")/COUNTIFS('数据'!$M$5:$M$1004,1,'数据'!$T$5:$T$1004,B68,'数据'!$G$5:$G$1004,"&lt;0"))</f>
        <v/>
      </c>
      <c r="H68" s="36" t="str">
        <f>IF(N(C68)=0,"",IF(C68&lt;10,"样本太少",""))</f>
        <v/>
      </c>
    </row>
    <row r="69">
      <c r="B69" s="45" t="inlineStr">
        <is>
          <t>前面连赢 2 笔</t>
        </is>
      </c>
      <c r="C69" s="33">
        <f>IF(B69="","",COUNTIFS('数据'!$M$5:$M$1004,1,'数据'!$T$5:$T$1004,B69))</f>
        <v>0</v>
      </c>
      <c r="D69" s="43" t="str">
        <f>IF(N(C69)=0,"",COUNTIFS('数据'!$M$5:$M$1004,1,'数据'!$T$5:$T$1004,B69,'数据'!$G$5:$G$1004,"&gt;0")/C69)</f>
        <v/>
      </c>
      <c r="E69" s="44" t="str">
        <f>IF(N(C69)=0,"",SUMIFS('数据'!$G$5:$G$1004,'数据'!$M$5:$M$1004,1,'数据'!$T$5:$T$1004,B69)/C69)</f>
        <v/>
      </c>
      <c r="F69" s="44" t="str">
        <f>IF(N(C69)=0,"",SUMIFS('数据'!$G$5:$G$1004,'数据'!$M$5:$M$1004,1,'数据'!$T$5:$T$1004,B69))</f>
        <v/>
      </c>
      <c r="G69" s="44" t="str">
        <f>IF(COUNTIFS('数据'!$M$5:$M$1004,1,'数据'!$T$5:$T$1004,B69,'数据'!$G$5:$G$1004,"&lt;0")=0,"",SUMIFS('数据'!$G$5:$G$1004,'数据'!$M$5:$M$1004,1,'数据'!$T$5:$T$1004,B69,'数据'!$G$5:$G$1004,"&lt;0")/COUNTIFS('数据'!$M$5:$M$1004,1,'数据'!$T$5:$T$1004,B69,'数据'!$G$5:$G$1004,"&lt;0"))</f>
        <v/>
      </c>
      <c r="H69" s="36" t="str">
        <f>IF(N(C69)=0,"",IF(C69&lt;10,"样本太少",""))</f>
        <v/>
      </c>
    </row>
    <row r="70">
      <c r="B70" s="45" t="inlineStr">
        <is>
          <t>前面连赢 3 笔以上</t>
        </is>
      </c>
      <c r="C70" s="33">
        <f>IF(B70="","",COUNTIFS('数据'!$M$5:$M$1004,1,'数据'!$T$5:$T$1004,B70))</f>
        <v>0</v>
      </c>
      <c r="D70" s="43" t="str">
        <f>IF(N(C70)=0,"",COUNTIFS('数据'!$M$5:$M$1004,1,'数据'!$T$5:$T$1004,B70,'数据'!$G$5:$G$1004,"&gt;0")/C70)</f>
        <v/>
      </c>
      <c r="E70" s="44" t="str">
        <f>IF(N(C70)=0,"",SUMIFS('数据'!$G$5:$G$1004,'数据'!$M$5:$M$1004,1,'数据'!$T$5:$T$1004,B70)/C70)</f>
        <v/>
      </c>
      <c r="F70" s="44" t="str">
        <f>IF(N(C70)=0,"",SUMIFS('数据'!$G$5:$G$1004,'数据'!$M$5:$M$1004,1,'数据'!$T$5:$T$1004,B70))</f>
        <v/>
      </c>
      <c r="G70" s="44" t="str">
        <f>IF(COUNTIFS('数据'!$M$5:$M$1004,1,'数据'!$T$5:$T$1004,B70,'数据'!$G$5:$G$1004,"&lt;0")=0,"",SUMIFS('数据'!$G$5:$G$1004,'数据'!$M$5:$M$1004,1,'数据'!$T$5:$T$1004,B70,'数据'!$G$5:$G$1004,"&lt;0")/COUNTIFS('数据'!$M$5:$M$1004,1,'数据'!$T$5:$T$1004,B70,'数据'!$G$5:$G$1004,"&lt;0"))</f>
        <v/>
      </c>
      <c r="H70" s="36" t="str">
        <f>IF(N(C70)=0,"",IF(C70&lt;10,"样本太少",""))</f>
        <v/>
      </c>
    </row>
  </sheetData>
  <mergeCells count="3">
    <mergeCell ref="A1:E1"/>
    <mergeCell ref="A2:H2"/>
    <mergeCell ref="F1:H1"/>
  </mergeCells>
  <conditionalFormatting sqref="E6:G1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H6:H13">
    <cfRule type="cellIs" priority="3" operator="equal" dxfId="4">
      <formula>"样本太少"</formula>
    </cfRule>
  </conditionalFormatting>
  <conditionalFormatting sqref="E17:G24">
    <cfRule type="cellIs" priority="4" operator="greaterThan" dxfId="0">
      <formula>0</formula>
    </cfRule>
    <cfRule type="cellIs" priority="5" operator="lessThan" dxfId="1">
      <formula>0</formula>
    </cfRule>
  </conditionalFormatting>
  <conditionalFormatting sqref="H17:H24">
    <cfRule type="cellIs" priority="6" operator="equal" dxfId="4">
      <formula>"样本太少"</formula>
    </cfRule>
  </conditionalFormatting>
  <conditionalFormatting sqref="E28:G35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H28:H35">
    <cfRule type="cellIs" priority="9" operator="equal" dxfId="4">
      <formula>"样本太少"</formula>
    </cfRule>
  </conditionalFormatting>
  <conditionalFormatting sqref="E39:G43">
    <cfRule type="cellIs" priority="10" operator="greaterThan" dxfId="0">
      <formula>0</formula>
    </cfRule>
    <cfRule type="cellIs" priority="11" operator="lessThan" dxfId="1">
      <formula>0</formula>
    </cfRule>
  </conditionalFormatting>
  <conditionalFormatting sqref="H39:H43">
    <cfRule type="cellIs" priority="12" operator="equal" dxfId="4">
      <formula>"样本太少"</formula>
    </cfRule>
  </conditionalFormatting>
  <conditionalFormatting sqref="E47:G56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H47:H56">
    <cfRule type="cellIs" priority="15" operator="equal" dxfId="4">
      <formula>"样本太少"</formula>
    </cfRule>
  </conditionalFormatting>
  <conditionalFormatting sqref="E60:G63">
    <cfRule type="cellIs" priority="16" operator="greaterThan" dxfId="0">
      <formula>0</formula>
    </cfRule>
    <cfRule type="cellIs" priority="17" operator="lessThan" dxfId="1">
      <formula>0</formula>
    </cfRule>
  </conditionalFormatting>
  <conditionalFormatting sqref="H60:H63">
    <cfRule type="cellIs" priority="18" operator="equal" dxfId="4">
      <formula>"样本太少"</formula>
    </cfRule>
  </conditionalFormatting>
  <conditionalFormatting sqref="E67:G70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H67:H70">
    <cfRule type="cellIs" priority="21" operator="equal" dxfId="4">
      <formula>"样本太少"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6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H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3" t="inlineStr">
        <is>
          <t>回撤与连亏：正常回撤，还是该停下来查一查</t>
        </is>
      </c>
      <c r="F1" s="14" t="inlineStr">
        <is>
          <t>TradeLearn · XtradingTime 交易内训</t>
        </is>
      </c>
    </row>
    <row r="2" ht="20" customHeight="1">
      <c r="A2" s="2" t="inlineStr">
        <is>
          <t>和参数页事先写好的标准比。这一页只给提示，不替你决定。</t>
        </is>
      </c>
    </row>
    <row r="4">
      <c r="B4" s="15" t="inlineStr">
        <is>
          <t>1. 现在在哪</t>
        </is>
      </c>
    </row>
    <row r="5">
      <c r="B5" s="16" t="inlineStr">
        <is>
          <t>现在的累计净R</t>
        </is>
      </c>
      <c r="C5" s="28" t="str">
        <f>IF(COUNT('数据'!$N$5:$N$1004)=0,"",INDEX('数据'!$O$5:$O$1004,MATCH(MAX('数据'!$N$5:$N$1004),'数据'!$N$5:$N$1004,0)))</f>
        <v/>
      </c>
    </row>
    <row r="6">
      <c r="B6" s="16" t="inlineStr">
        <is>
          <t>历史高点（R）</t>
        </is>
      </c>
      <c r="C6" s="28" t="str">
        <f>IF(COUNT('数据'!$N$5:$N$1004)=0,"",INDEX('数据'!$P$5:$P$1004,MATCH(MAX('数据'!$N$5:$N$1004),'数据'!$N$5:$N$1004,0)))</f>
        <v/>
      </c>
    </row>
    <row r="7">
      <c r="B7" s="16" t="inlineStr">
        <is>
          <t>现在离高点（R）</t>
        </is>
      </c>
      <c r="C7" s="30" t="str">
        <f>IF(COUNT('数据'!$N$5:$N$1004)=0,"",INDEX('数据'!$Q$5:$Q$1004,MATCH(MAX('数据'!$N$5:$N$1004),'数据'!$N$5:$N$1004,0)))</f>
        <v/>
      </c>
    </row>
    <row r="8">
      <c r="B8" s="16" t="inlineStr">
        <is>
          <t>现在连亏几笔</t>
        </is>
      </c>
      <c r="C8" s="31" t="str">
        <f>IF(COUNT('数据'!$N$5:$N$1004)=0,"",INDEX('数据'!$S$5:$S$1004,MATCH(MAX('数据'!$N$5:$N$1004),'数据'!$N$5:$N$1004,0)))</f>
        <v/>
      </c>
    </row>
    <row r="9">
      <c r="B9" s="16" t="inlineStr">
        <is>
          <t>这段时间最大回撤（R）</t>
        </is>
      </c>
      <c r="C9" s="30" t="str">
        <f>IF(COUNT('数据'!$N$5:$N$1004)=0,"",MAX('数据'!$Q$5:$Q$1004))</f>
        <v/>
      </c>
    </row>
    <row r="10">
      <c r="B10" s="16" t="inlineStr">
        <is>
          <t>这段时间最长连亏（笔）</t>
        </is>
      </c>
      <c r="C10" s="31" t="str">
        <f>IF(COUNT('数据'!$N$5:$N$1004)=0,"",MAX('数据'!$S$5:$S$1004))</f>
        <v/>
      </c>
    </row>
    <row r="11">
      <c r="B11" s="16" t="inlineStr">
        <is>
          <t>事先写的：最多连亏几笔</t>
        </is>
      </c>
      <c r="C11" s="31">
        <f>'参数'!$C$5</f>
        <v>8</v>
      </c>
    </row>
    <row r="12">
      <c r="B12" s="16" t="inlineStr">
        <is>
          <t>事先写的：最大回撤（R）</t>
        </is>
      </c>
      <c r="C12" s="46">
        <f>'参数'!$C$6</f>
        <v>10</v>
      </c>
    </row>
    <row r="14" ht="30" customHeight="1">
      <c r="B14" s="22" t="inlineStr">
        <is>
          <t>提示</t>
        </is>
      </c>
      <c r="C14" s="47" t="str">
        <f>IF(NOT(ISNUMBER(C7)),"",IF(OR(C7&gt;C12,C8&gt;C11),"超出事先写的标准：先暂停，复核是市场变了还是执行走样了",IF(OR(C7&gt;C12*0.8,C8&gt;=C11),"接近事先写的标准：减小仓位，盯紧执行","在事先写的范围里：正常回撤，照计划做")))</f>
        <v/>
      </c>
      <c r="D14" s="47" t="n"/>
      <c r="E14" s="47" t="n"/>
      <c r="F14" s="47" t="n"/>
      <c r="G14" s="47" t="n"/>
      <c r="H14" s="47" t="n"/>
    </row>
    <row r="15">
      <c r="B15" s="18" t="inlineStr">
        <is>
          <t>复核先看三件事：最近的单子是不是都照计划做的（A、B 档占比）；亏损是不是集中在某个时段、某个品种；市场状态和你写模型时是不是同一种。执行走样就先修执行，市场变了就先停用这个模型，两种都不是就继续照计划做。</t>
        </is>
      </c>
      <c r="C15" s="18" t="n"/>
      <c r="D15" s="18" t="n"/>
      <c r="E15" s="18" t="n"/>
      <c r="F15" s="18" t="n"/>
      <c r="G15" s="18" t="n"/>
      <c r="H15" s="18" t="n"/>
    </row>
    <row r="16">
      <c r="B16" s="18" t="n"/>
      <c r="C16" s="18" t="n"/>
      <c r="D16" s="18" t="n"/>
      <c r="E16" s="18" t="n"/>
      <c r="F16" s="18" t="n"/>
      <c r="G16" s="18" t="n"/>
      <c r="H16" s="18" t="n"/>
    </row>
  </sheetData>
  <mergeCells count="5">
    <mergeCell ref="C14:H14"/>
    <mergeCell ref="A2:H2"/>
    <mergeCell ref="F1:H1"/>
    <mergeCell ref="A1:E1"/>
    <mergeCell ref="B15:H16"/>
  </mergeCells>
  <conditionalFormatting sqref="C5:C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4:H14">
    <cfRule type="expression" priority="3" dxfId="5">
      <formula>LEFT($C14,2)="超出"</formula>
    </cfRule>
    <cfRule type="expression" priority="4" dxfId="2">
      <formula>LEFT($C14,2)="接近"</formula>
    </cfRule>
    <cfRule type="expression" priority="5" dxfId="6">
      <formula>LEFT($C14,2)="在事"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9D4616"/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3" t="inlineStr">
        <is>
          <t>月度：12 个月各一行</t>
        </is>
      </c>
      <c r="G1" s="14" t="inlineStr">
        <is>
          <t>TradeLearn · XtradingTime 交易内训</t>
        </is>
      </c>
    </row>
    <row r="2" ht="20" customHeight="1">
      <c r="A2" s="2" t="inlineStr">
        <is>
          <t>填年份，按平仓月份汇总（同样跟着看板的筛选走）。</t>
        </is>
      </c>
    </row>
    <row r="4">
      <c r="B4" s="22" t="inlineStr">
        <is>
          <t>年份</t>
        </is>
      </c>
      <c r="C4" s="38">
        <f>YEAR(TODAY())</f>
        <v>2026</v>
      </c>
    </row>
    <row r="6">
      <c r="B6" s="20" t="inlineStr">
        <is>
          <t>月份</t>
        </is>
      </c>
      <c r="C6" s="20" t="inlineStr">
        <is>
          <t>笔数</t>
        </is>
      </c>
      <c r="D6" s="20" t="inlineStr">
        <is>
          <t>胜率</t>
        </is>
      </c>
      <c r="E6" s="20" t="inlineStr">
        <is>
          <t>平均净R</t>
        </is>
      </c>
      <c r="F6" s="20" t="inlineStr">
        <is>
          <t>合计净R</t>
        </is>
      </c>
      <c r="G6" s="20" t="inlineStr">
        <is>
          <t>费用R</t>
        </is>
      </c>
      <c r="H6" s="20" t="inlineStr">
        <is>
          <t>A 档占比</t>
        </is>
      </c>
      <c r="I6" s="20" t="inlineStr">
        <is>
          <t>最长连亏*</t>
        </is>
      </c>
    </row>
    <row r="7">
      <c r="B7" s="48">
        <f>DATE($C$4,1,1)</f>
        <v>46023.0</v>
      </c>
      <c r="C7" s="33">
        <f>COUNTIFS('数据'!$M$5:$M$1004,1,'数据'!$L$5:$L$1004,B7)</f>
        <v>0</v>
      </c>
      <c r="D7" s="43" t="str">
        <f>IF(C7=0,"",COUNTIFS('数据'!$M$5:$M$1004,1,'数据'!$L$5:$L$1004,B7,'数据'!$G$5:$G$1004,"&gt;0")/C7)</f>
        <v/>
      </c>
      <c r="E7" s="44" t="str">
        <f>IF(C7=0,"",SUMIFS('数据'!$G$5:$G$1004,'数据'!$M$5:$M$1004,1,'数据'!$L$5:$L$1004,B7)/C7)</f>
        <v/>
      </c>
      <c r="F7" s="44">
        <f>IF(C7=0,0,SUMIFS('数据'!$G$5:$G$1004,'数据'!$M$5:$M$1004,1,'数据'!$L$5:$L$1004,B7))</f>
        <v>0</v>
      </c>
      <c r="G7" s="49" t="str">
        <f>IF(C7=0,"",SUMIFS('数据'!$U$5:$U$1004,'数据'!$M$5:$M$1004,1,'数据'!$L$5:$L$1004,B7))</f>
        <v/>
      </c>
      <c r="H7" s="43" t="str">
        <f>IF(C7=0,"",COUNTIFS('数据'!$M$5:$M$1004,1,'数据'!$L$5:$L$1004,B7,'数据'!$I$5:$I$1004,"A")/C7)</f>
        <v/>
      </c>
      <c r="I7" s="33" t="str">
        <f>IF(C7=0,"",SUMPRODUCT(MAX(('数据'!$M$5:$M$1004=1)*('数据'!$L$5:$L$1004=B7)*'数据'!$S$5:$S$1004)))</f>
        <v/>
      </c>
    </row>
    <row r="8">
      <c r="B8" s="48">
        <f>DATE($C$4,2,1)</f>
        <v>46054.0</v>
      </c>
      <c r="C8" s="33">
        <f>COUNTIFS('数据'!$M$5:$M$1004,1,'数据'!$L$5:$L$1004,B8)</f>
        <v>0</v>
      </c>
      <c r="D8" s="43" t="str">
        <f>IF(C8=0,"",COUNTIFS('数据'!$M$5:$M$1004,1,'数据'!$L$5:$L$1004,B8,'数据'!$G$5:$G$1004,"&gt;0")/C8)</f>
        <v/>
      </c>
      <c r="E8" s="44" t="str">
        <f>IF(C8=0,"",SUMIFS('数据'!$G$5:$G$1004,'数据'!$M$5:$M$1004,1,'数据'!$L$5:$L$1004,B8)/C8)</f>
        <v/>
      </c>
      <c r="F8" s="44">
        <f>IF(C8=0,0,SUMIFS('数据'!$G$5:$G$1004,'数据'!$M$5:$M$1004,1,'数据'!$L$5:$L$1004,B8))</f>
        <v>0</v>
      </c>
      <c r="G8" s="49" t="str">
        <f>IF(C8=0,"",SUMIFS('数据'!$U$5:$U$1004,'数据'!$M$5:$M$1004,1,'数据'!$L$5:$L$1004,B8))</f>
        <v/>
      </c>
      <c r="H8" s="43" t="str">
        <f>IF(C8=0,"",COUNTIFS('数据'!$M$5:$M$1004,1,'数据'!$L$5:$L$1004,B8,'数据'!$I$5:$I$1004,"A")/C8)</f>
        <v/>
      </c>
      <c r="I8" s="33" t="str">
        <f>IF(C8=0,"",SUMPRODUCT(MAX(('数据'!$M$5:$M$1004=1)*('数据'!$L$5:$L$1004=B8)*'数据'!$S$5:$S$1004)))</f>
        <v/>
      </c>
    </row>
    <row r="9">
      <c r="B9" s="48">
        <f>DATE($C$4,3,1)</f>
        <v>46082.0</v>
      </c>
      <c r="C9" s="33">
        <f>COUNTIFS('数据'!$M$5:$M$1004,1,'数据'!$L$5:$L$1004,B9)</f>
        <v>0</v>
      </c>
      <c r="D9" s="43" t="str">
        <f>IF(C9=0,"",COUNTIFS('数据'!$M$5:$M$1004,1,'数据'!$L$5:$L$1004,B9,'数据'!$G$5:$G$1004,"&gt;0")/C9)</f>
        <v/>
      </c>
      <c r="E9" s="44" t="str">
        <f>IF(C9=0,"",SUMIFS('数据'!$G$5:$G$1004,'数据'!$M$5:$M$1004,1,'数据'!$L$5:$L$1004,B9)/C9)</f>
        <v/>
      </c>
      <c r="F9" s="44">
        <f>IF(C9=0,0,SUMIFS('数据'!$G$5:$G$1004,'数据'!$M$5:$M$1004,1,'数据'!$L$5:$L$1004,B9))</f>
        <v>0</v>
      </c>
      <c r="G9" s="49" t="str">
        <f>IF(C9=0,"",SUMIFS('数据'!$U$5:$U$1004,'数据'!$M$5:$M$1004,1,'数据'!$L$5:$L$1004,B9))</f>
        <v/>
      </c>
      <c r="H9" s="43" t="str">
        <f>IF(C9=0,"",COUNTIFS('数据'!$M$5:$M$1004,1,'数据'!$L$5:$L$1004,B9,'数据'!$I$5:$I$1004,"A")/C9)</f>
        <v/>
      </c>
      <c r="I9" s="33" t="str">
        <f>IF(C9=0,"",SUMPRODUCT(MAX(('数据'!$M$5:$M$1004=1)*('数据'!$L$5:$L$1004=B9)*'数据'!$S$5:$S$1004)))</f>
        <v/>
      </c>
    </row>
    <row r="10">
      <c r="B10" s="48">
        <f>DATE($C$4,4,1)</f>
        <v>46113.0</v>
      </c>
      <c r="C10" s="33">
        <f>COUNTIFS('数据'!$M$5:$M$1004,1,'数据'!$L$5:$L$1004,B10)</f>
        <v>0</v>
      </c>
      <c r="D10" s="43" t="str">
        <f>IF(C10=0,"",COUNTIFS('数据'!$M$5:$M$1004,1,'数据'!$L$5:$L$1004,B10,'数据'!$G$5:$G$1004,"&gt;0")/C10)</f>
        <v/>
      </c>
      <c r="E10" s="44" t="str">
        <f>IF(C10=0,"",SUMIFS('数据'!$G$5:$G$1004,'数据'!$M$5:$M$1004,1,'数据'!$L$5:$L$1004,B10)/C10)</f>
        <v/>
      </c>
      <c r="F10" s="44">
        <f>IF(C10=0,0,SUMIFS('数据'!$G$5:$G$1004,'数据'!$M$5:$M$1004,1,'数据'!$L$5:$L$1004,B10))</f>
        <v>0</v>
      </c>
      <c r="G10" s="49" t="str">
        <f>IF(C10=0,"",SUMIFS('数据'!$U$5:$U$1004,'数据'!$M$5:$M$1004,1,'数据'!$L$5:$L$1004,B10))</f>
        <v/>
      </c>
      <c r="H10" s="43" t="str">
        <f>IF(C10=0,"",COUNTIFS('数据'!$M$5:$M$1004,1,'数据'!$L$5:$L$1004,B10,'数据'!$I$5:$I$1004,"A")/C10)</f>
        <v/>
      </c>
      <c r="I10" s="33" t="str">
        <f>IF(C10=0,"",SUMPRODUCT(MAX(('数据'!$M$5:$M$1004=1)*('数据'!$L$5:$L$1004=B10)*'数据'!$S$5:$S$1004)))</f>
        <v/>
      </c>
    </row>
    <row r="11">
      <c r="B11" s="48">
        <f>DATE($C$4,5,1)</f>
        <v>46143.0</v>
      </c>
      <c r="C11" s="33">
        <f>COUNTIFS('数据'!$M$5:$M$1004,1,'数据'!$L$5:$L$1004,B11)</f>
        <v>0</v>
      </c>
      <c r="D11" s="43" t="str">
        <f>IF(C11=0,"",COUNTIFS('数据'!$M$5:$M$1004,1,'数据'!$L$5:$L$1004,B11,'数据'!$G$5:$G$1004,"&gt;0")/C11)</f>
        <v/>
      </c>
      <c r="E11" s="44" t="str">
        <f>IF(C11=0,"",SUMIFS('数据'!$G$5:$G$1004,'数据'!$M$5:$M$1004,1,'数据'!$L$5:$L$1004,B11)/C11)</f>
        <v/>
      </c>
      <c r="F11" s="44">
        <f>IF(C11=0,0,SUMIFS('数据'!$G$5:$G$1004,'数据'!$M$5:$M$1004,1,'数据'!$L$5:$L$1004,B11))</f>
        <v>0</v>
      </c>
      <c r="G11" s="49" t="str">
        <f>IF(C11=0,"",SUMIFS('数据'!$U$5:$U$1004,'数据'!$M$5:$M$1004,1,'数据'!$L$5:$L$1004,B11))</f>
        <v/>
      </c>
      <c r="H11" s="43" t="str">
        <f>IF(C11=0,"",COUNTIFS('数据'!$M$5:$M$1004,1,'数据'!$L$5:$L$1004,B11,'数据'!$I$5:$I$1004,"A")/C11)</f>
        <v/>
      </c>
      <c r="I11" s="33" t="str">
        <f>IF(C11=0,"",SUMPRODUCT(MAX(('数据'!$M$5:$M$1004=1)*('数据'!$L$5:$L$1004=B11)*'数据'!$S$5:$S$1004)))</f>
        <v/>
      </c>
    </row>
    <row r="12">
      <c r="B12" s="48">
        <f>DATE($C$4,6,1)</f>
        <v>46174.0</v>
      </c>
      <c r="C12" s="33">
        <f>COUNTIFS('数据'!$M$5:$M$1004,1,'数据'!$L$5:$L$1004,B12)</f>
        <v>0</v>
      </c>
      <c r="D12" s="43" t="str">
        <f>IF(C12=0,"",COUNTIFS('数据'!$M$5:$M$1004,1,'数据'!$L$5:$L$1004,B12,'数据'!$G$5:$G$1004,"&gt;0")/C12)</f>
        <v/>
      </c>
      <c r="E12" s="44" t="str">
        <f>IF(C12=0,"",SUMIFS('数据'!$G$5:$G$1004,'数据'!$M$5:$M$1004,1,'数据'!$L$5:$L$1004,B12)/C12)</f>
        <v/>
      </c>
      <c r="F12" s="44">
        <f>IF(C12=0,0,SUMIFS('数据'!$G$5:$G$1004,'数据'!$M$5:$M$1004,1,'数据'!$L$5:$L$1004,B12))</f>
        <v>0</v>
      </c>
      <c r="G12" s="49" t="str">
        <f>IF(C12=0,"",SUMIFS('数据'!$U$5:$U$1004,'数据'!$M$5:$M$1004,1,'数据'!$L$5:$L$1004,B12))</f>
        <v/>
      </c>
      <c r="H12" s="43" t="str">
        <f>IF(C12=0,"",COUNTIFS('数据'!$M$5:$M$1004,1,'数据'!$L$5:$L$1004,B12,'数据'!$I$5:$I$1004,"A")/C12)</f>
        <v/>
      </c>
      <c r="I12" s="33" t="str">
        <f>IF(C12=0,"",SUMPRODUCT(MAX(('数据'!$M$5:$M$1004=1)*('数据'!$L$5:$L$1004=B12)*'数据'!$S$5:$S$1004)))</f>
        <v/>
      </c>
    </row>
    <row r="13">
      <c r="B13" s="48">
        <f>DATE($C$4,7,1)</f>
        <v>46204.0</v>
      </c>
      <c r="C13" s="33">
        <f>COUNTIFS('数据'!$M$5:$M$1004,1,'数据'!$L$5:$L$1004,B13)</f>
        <v>0</v>
      </c>
      <c r="D13" s="43" t="str">
        <f>IF(C13=0,"",COUNTIFS('数据'!$M$5:$M$1004,1,'数据'!$L$5:$L$1004,B13,'数据'!$G$5:$G$1004,"&gt;0")/C13)</f>
        <v/>
      </c>
      <c r="E13" s="44" t="str">
        <f>IF(C13=0,"",SUMIFS('数据'!$G$5:$G$1004,'数据'!$M$5:$M$1004,1,'数据'!$L$5:$L$1004,B13)/C13)</f>
        <v/>
      </c>
      <c r="F13" s="44">
        <f>IF(C13=0,0,SUMIFS('数据'!$G$5:$G$1004,'数据'!$M$5:$M$1004,1,'数据'!$L$5:$L$1004,B13))</f>
        <v>0</v>
      </c>
      <c r="G13" s="49" t="str">
        <f>IF(C13=0,"",SUMIFS('数据'!$U$5:$U$1004,'数据'!$M$5:$M$1004,1,'数据'!$L$5:$L$1004,B13))</f>
        <v/>
      </c>
      <c r="H13" s="43" t="str">
        <f>IF(C13=0,"",COUNTIFS('数据'!$M$5:$M$1004,1,'数据'!$L$5:$L$1004,B13,'数据'!$I$5:$I$1004,"A")/C13)</f>
        <v/>
      </c>
      <c r="I13" s="33" t="str">
        <f>IF(C13=0,"",SUMPRODUCT(MAX(('数据'!$M$5:$M$1004=1)*('数据'!$L$5:$L$1004=B13)*'数据'!$S$5:$S$1004)))</f>
        <v/>
      </c>
    </row>
    <row r="14">
      <c r="B14" s="48">
        <f>DATE($C$4,8,1)</f>
        <v>46235.0</v>
      </c>
      <c r="C14" s="33">
        <f>COUNTIFS('数据'!$M$5:$M$1004,1,'数据'!$L$5:$L$1004,B14)</f>
        <v>0</v>
      </c>
      <c r="D14" s="43" t="str">
        <f>IF(C14=0,"",COUNTIFS('数据'!$M$5:$M$1004,1,'数据'!$L$5:$L$1004,B14,'数据'!$G$5:$G$1004,"&gt;0")/C14)</f>
        <v/>
      </c>
      <c r="E14" s="44" t="str">
        <f>IF(C14=0,"",SUMIFS('数据'!$G$5:$G$1004,'数据'!$M$5:$M$1004,1,'数据'!$L$5:$L$1004,B14)/C14)</f>
        <v/>
      </c>
      <c r="F14" s="44">
        <f>IF(C14=0,0,SUMIFS('数据'!$G$5:$G$1004,'数据'!$M$5:$M$1004,1,'数据'!$L$5:$L$1004,B14))</f>
        <v>0</v>
      </c>
      <c r="G14" s="49" t="str">
        <f>IF(C14=0,"",SUMIFS('数据'!$U$5:$U$1004,'数据'!$M$5:$M$1004,1,'数据'!$L$5:$L$1004,B14))</f>
        <v/>
      </c>
      <c r="H14" s="43" t="str">
        <f>IF(C14=0,"",COUNTIFS('数据'!$M$5:$M$1004,1,'数据'!$L$5:$L$1004,B14,'数据'!$I$5:$I$1004,"A")/C14)</f>
        <v/>
      </c>
      <c r="I14" s="33" t="str">
        <f>IF(C14=0,"",SUMPRODUCT(MAX(('数据'!$M$5:$M$1004=1)*('数据'!$L$5:$L$1004=B14)*'数据'!$S$5:$S$1004)))</f>
        <v/>
      </c>
    </row>
    <row r="15">
      <c r="B15" s="48">
        <f>DATE($C$4,9,1)</f>
        <v>46266.0</v>
      </c>
      <c r="C15" s="33">
        <f>COUNTIFS('数据'!$M$5:$M$1004,1,'数据'!$L$5:$L$1004,B15)</f>
        <v>0</v>
      </c>
      <c r="D15" s="43" t="str">
        <f>IF(C15=0,"",COUNTIFS('数据'!$M$5:$M$1004,1,'数据'!$L$5:$L$1004,B15,'数据'!$G$5:$G$1004,"&gt;0")/C15)</f>
        <v/>
      </c>
      <c r="E15" s="44" t="str">
        <f>IF(C15=0,"",SUMIFS('数据'!$G$5:$G$1004,'数据'!$M$5:$M$1004,1,'数据'!$L$5:$L$1004,B15)/C15)</f>
        <v/>
      </c>
      <c r="F15" s="44">
        <f>IF(C15=0,0,SUMIFS('数据'!$G$5:$G$1004,'数据'!$M$5:$M$1004,1,'数据'!$L$5:$L$1004,B15))</f>
        <v>0</v>
      </c>
      <c r="G15" s="49" t="str">
        <f>IF(C15=0,"",SUMIFS('数据'!$U$5:$U$1004,'数据'!$M$5:$M$1004,1,'数据'!$L$5:$L$1004,B15))</f>
        <v/>
      </c>
      <c r="H15" s="43" t="str">
        <f>IF(C15=0,"",COUNTIFS('数据'!$M$5:$M$1004,1,'数据'!$L$5:$L$1004,B15,'数据'!$I$5:$I$1004,"A")/C15)</f>
        <v/>
      </c>
      <c r="I15" s="33" t="str">
        <f>IF(C15=0,"",SUMPRODUCT(MAX(('数据'!$M$5:$M$1004=1)*('数据'!$L$5:$L$1004=B15)*'数据'!$S$5:$S$1004)))</f>
        <v/>
      </c>
    </row>
    <row r="16">
      <c r="B16" s="48">
        <f>DATE($C$4,10,1)</f>
        <v>46296.0</v>
      </c>
      <c r="C16" s="33">
        <f>COUNTIFS('数据'!$M$5:$M$1004,1,'数据'!$L$5:$L$1004,B16)</f>
        <v>0</v>
      </c>
      <c r="D16" s="43" t="str">
        <f>IF(C16=0,"",COUNTIFS('数据'!$M$5:$M$1004,1,'数据'!$L$5:$L$1004,B16,'数据'!$G$5:$G$1004,"&gt;0")/C16)</f>
        <v/>
      </c>
      <c r="E16" s="44" t="str">
        <f>IF(C16=0,"",SUMIFS('数据'!$G$5:$G$1004,'数据'!$M$5:$M$1004,1,'数据'!$L$5:$L$1004,B16)/C16)</f>
        <v/>
      </c>
      <c r="F16" s="44">
        <f>IF(C16=0,0,SUMIFS('数据'!$G$5:$G$1004,'数据'!$M$5:$M$1004,1,'数据'!$L$5:$L$1004,B16))</f>
        <v>0</v>
      </c>
      <c r="G16" s="49" t="str">
        <f>IF(C16=0,"",SUMIFS('数据'!$U$5:$U$1004,'数据'!$M$5:$M$1004,1,'数据'!$L$5:$L$1004,B16))</f>
        <v/>
      </c>
      <c r="H16" s="43" t="str">
        <f>IF(C16=0,"",COUNTIFS('数据'!$M$5:$M$1004,1,'数据'!$L$5:$L$1004,B16,'数据'!$I$5:$I$1004,"A")/C16)</f>
        <v/>
      </c>
      <c r="I16" s="33" t="str">
        <f>IF(C16=0,"",SUMPRODUCT(MAX(('数据'!$M$5:$M$1004=1)*('数据'!$L$5:$L$1004=B16)*'数据'!$S$5:$S$1004)))</f>
        <v/>
      </c>
    </row>
    <row r="17">
      <c r="B17" s="48">
        <f>DATE($C$4,11,1)</f>
        <v>46327.0</v>
      </c>
      <c r="C17" s="33">
        <f>COUNTIFS('数据'!$M$5:$M$1004,1,'数据'!$L$5:$L$1004,B17)</f>
        <v>0</v>
      </c>
      <c r="D17" s="43" t="str">
        <f>IF(C17=0,"",COUNTIFS('数据'!$M$5:$M$1004,1,'数据'!$L$5:$L$1004,B17,'数据'!$G$5:$G$1004,"&gt;0")/C17)</f>
        <v/>
      </c>
      <c r="E17" s="44" t="str">
        <f>IF(C17=0,"",SUMIFS('数据'!$G$5:$G$1004,'数据'!$M$5:$M$1004,1,'数据'!$L$5:$L$1004,B17)/C17)</f>
        <v/>
      </c>
      <c r="F17" s="44">
        <f>IF(C17=0,0,SUMIFS('数据'!$G$5:$G$1004,'数据'!$M$5:$M$1004,1,'数据'!$L$5:$L$1004,B17))</f>
        <v>0</v>
      </c>
      <c r="G17" s="49" t="str">
        <f>IF(C17=0,"",SUMIFS('数据'!$U$5:$U$1004,'数据'!$M$5:$M$1004,1,'数据'!$L$5:$L$1004,B17))</f>
        <v/>
      </c>
      <c r="H17" s="43" t="str">
        <f>IF(C17=0,"",COUNTIFS('数据'!$M$5:$M$1004,1,'数据'!$L$5:$L$1004,B17,'数据'!$I$5:$I$1004,"A")/C17)</f>
        <v/>
      </c>
      <c r="I17" s="33" t="str">
        <f>IF(C17=0,"",SUMPRODUCT(MAX(('数据'!$M$5:$M$1004=1)*('数据'!$L$5:$L$1004=B17)*'数据'!$S$5:$S$1004)))</f>
        <v/>
      </c>
    </row>
    <row r="18">
      <c r="B18" s="48">
        <f>DATE($C$4,12,1)</f>
        <v>46357.0</v>
      </c>
      <c r="C18" s="33">
        <f>COUNTIFS('数据'!$M$5:$M$1004,1,'数据'!$L$5:$L$1004,B18)</f>
        <v>0</v>
      </c>
      <c r="D18" s="43" t="str">
        <f>IF(C18=0,"",COUNTIFS('数据'!$M$5:$M$1004,1,'数据'!$L$5:$L$1004,B18,'数据'!$G$5:$G$1004,"&gt;0")/C18)</f>
        <v/>
      </c>
      <c r="E18" s="44" t="str">
        <f>IF(C18=0,"",SUMIFS('数据'!$G$5:$G$1004,'数据'!$M$5:$M$1004,1,'数据'!$L$5:$L$1004,B18)/C18)</f>
        <v/>
      </c>
      <c r="F18" s="44">
        <f>IF(C18=0,0,SUMIFS('数据'!$G$5:$G$1004,'数据'!$M$5:$M$1004,1,'数据'!$L$5:$L$1004,B18))</f>
        <v>0</v>
      </c>
      <c r="G18" s="49" t="str">
        <f>IF(C18=0,"",SUMIFS('数据'!$U$5:$U$1004,'数据'!$M$5:$M$1004,1,'数据'!$L$5:$L$1004,B18))</f>
        <v/>
      </c>
      <c r="H18" s="43" t="str">
        <f>IF(C18=0,"",COUNTIFS('数据'!$M$5:$M$1004,1,'数据'!$L$5:$L$1004,B18,'数据'!$I$5:$I$1004,"A")/C18)</f>
        <v/>
      </c>
      <c r="I18" s="33" t="str">
        <f>IF(C18=0,"",SUMPRODUCT(MAX(('数据'!$M$5:$M$1004=1)*('数据'!$L$5:$L$1004=B18)*'数据'!$S$5:$S$1004)))</f>
        <v/>
      </c>
    </row>
    <row r="19">
      <c r="B19" s="22" t="inlineStr">
        <is>
          <t>全年</t>
        </is>
      </c>
      <c r="C19" s="31">
        <f>SUM(C7:C18)</f>
        <v>0</v>
      </c>
      <c r="F19" s="28">
        <f>SUM(F7:F18)</f>
        <v>0</v>
      </c>
    </row>
    <row r="20">
      <c r="B20" s="18" t="inlineStr">
        <is>
          <t>* 最长连亏按这个月内平仓的单子算，连亏跨月时会接着上个月数。</t>
        </is>
      </c>
      <c r="C20" s="18" t="n"/>
      <c r="D20" s="18" t="n"/>
      <c r="E20" s="18" t="n"/>
      <c r="F20" s="18" t="n"/>
      <c r="G20" s="18" t="n"/>
      <c r="H20" s="18" t="n"/>
      <c r="I20" s="18" t="n"/>
    </row>
  </sheetData>
  <mergeCells count="4">
    <mergeCell ref="B20:I20"/>
    <mergeCell ref="A2:I2"/>
    <mergeCell ref="A1:F1"/>
    <mergeCell ref="G1:I1"/>
  </mergeCells>
  <conditionalFormatting sqref="E7:F19">
    <cfRule type="cellIs" priority="1" operator="greaterThan" dxfId="0">
      <formula>0</formula>
    </cfRule>
    <cfRule type="cellIs" priority="2" operator="lessThan" dxfId="1">
      <formula>0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8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J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26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3" t="inlineStr">
        <is>
          <t>示例 · 复盘看板：胜率高还亏钱，看这一页就知道差在哪</t>
        </is>
      </c>
      <c r="H1" s="14" t="inlineStr">
        <is>
          <t>TradeLearn · XtradingTime 交易内训</t>
        </is>
      </c>
    </row>
    <row r="2" ht="20" customHeight="1">
      <c r="A2" s="50" t="inlineStr">
        <is>
          <t>虚构示例，仅演示填法：数据是 200 笔虚构交易，不是任何人的真实成绩。</t>
        </is>
      </c>
    </row>
    <row r="4">
      <c r="B4" s="22" t="inlineStr">
        <is>
          <t>开始日期（空着是全部）</t>
        </is>
      </c>
      <c r="C4" s="23" t="n"/>
      <c r="D4" s="24" t="inlineStr">
        <is>
          <t>结束日期</t>
        </is>
      </c>
      <c r="E4" s="23" t="n"/>
      <c r="F4" s="18" t="inlineStr">
        <is>
          <t>要看一周，就填这周一和周日；要比两个策略，分别选一次，把数抄到旁边对照。</t>
        </is>
      </c>
      <c r="G4" s="18" t="n"/>
      <c r="H4" s="18" t="n"/>
      <c r="I4" s="18" t="n"/>
      <c r="J4" s="18" t="n"/>
    </row>
    <row r="5">
      <c r="B5" s="22" t="inlineStr">
        <is>
          <t>只看策略（空着是全部）</t>
        </is>
      </c>
      <c r="C5" s="25" t="n"/>
      <c r="D5" s="24" t="inlineStr">
        <is>
          <t>只看品种</t>
        </is>
      </c>
      <c r="E5" s="25" t="n"/>
      <c r="F5" s="18" t="n"/>
      <c r="G5" s="18" t="n"/>
      <c r="H5" s="18" t="n"/>
      <c r="I5" s="18" t="n"/>
      <c r="J5" s="18" t="n"/>
    </row>
    <row r="7">
      <c r="B7" s="15" t="inlineStr">
        <is>
          <t>1. 成绩</t>
        </is>
      </c>
    </row>
    <row r="8">
      <c r="B8" s="20" t="inlineStr">
        <is>
          <t>指标</t>
        </is>
      </c>
      <c r="C8" s="20" t="inlineStr">
        <is>
          <t>数值</t>
        </is>
      </c>
      <c r="D8" s="20" t="inlineStr">
        <is>
          <t>怎么看</t>
        </is>
      </c>
      <c r="E8" s="20" t="n"/>
      <c r="F8" s="20" t="n"/>
      <c r="G8" s="20" t="n"/>
      <c r="H8" s="20" t="n"/>
      <c r="I8" s="20" t="n"/>
      <c r="J8" s="20" t="n"/>
    </row>
    <row r="9">
      <c r="B9" s="16" t="inlineStr">
        <is>
          <t>笔数</t>
        </is>
      </c>
      <c r="C9" s="26">
        <f>SUM('例-数据'!$M$5:$M$1004)</f>
        <v>200</v>
      </c>
      <c r="D9" s="18" t="inlineStr">
        <is>
          <t>少于 20 笔只看执行问题；判断方法本身，至少 50 到 100 笔。</t>
        </is>
      </c>
      <c r="E9" s="18" t="n"/>
      <c r="F9" s="18" t="n"/>
      <c r="G9" s="18" t="n"/>
      <c r="H9" s="18" t="n"/>
      <c r="I9" s="18" t="n"/>
      <c r="J9" s="18" t="n"/>
    </row>
    <row r="10">
      <c r="B10" s="16" t="inlineStr">
        <is>
          <t>胜率</t>
        </is>
      </c>
      <c r="C10" s="27">
        <f>IF(C9=0,"",COUNTIFS('例-数据'!$M$5:$M$1004,1,'例-数据'!$G$5:$G$1004,"&gt;0")/C9)</f>
        <v>0.465</v>
      </c>
      <c r="D10" s="18" t="inlineStr">
        <is>
          <t>净R 大于 0 才算赢。单看胜率会被骗，和下面两行一起看。</t>
        </is>
      </c>
      <c r="E10" s="18" t="n"/>
      <c r="F10" s="18" t="n"/>
      <c r="G10" s="18" t="n"/>
      <c r="H10" s="18" t="n"/>
      <c r="I10" s="18" t="n"/>
      <c r="J10" s="18" t="n"/>
    </row>
    <row r="11">
      <c r="B11" s="16" t="inlineStr">
        <is>
          <t>平均盈利（R）</t>
        </is>
      </c>
      <c r="C11" s="28">
        <f>IF(COUNTIFS('例-数据'!$M$5:$M$1004,1,'例-数据'!$G$5:$G$1004,"&gt;0")=0,"",SUMIFS('例-数据'!$G$5:$G$1004,'例-数据'!$M$5:$M$1004,1,'例-数据'!$G$5:$G$1004,"&gt;0")/COUNTIFS('例-数据'!$M$5:$M$1004,1,'例-数据'!$G$5:$G$1004,"&gt;0"))</f>
        <v>1.52827956989247</v>
      </c>
      <c r="D11" s="18" t="inlineStr"/>
      <c r="E11" s="18" t="n"/>
      <c r="F11" s="18" t="n"/>
      <c r="G11" s="18" t="n"/>
      <c r="H11" s="18" t="n"/>
      <c r="I11" s="18" t="n"/>
      <c r="J11" s="18" t="n"/>
    </row>
    <row r="12">
      <c r="B12" s="16" t="inlineStr">
        <is>
          <t>平均亏损（R）</t>
        </is>
      </c>
      <c r="C12" s="28">
        <f>IF(COUNTIFS('例-数据'!$M$5:$M$1004,1,'例-数据'!$G$5:$G$1004,"&lt;0")=0,"",SUMIFS('例-数据'!$G$5:$G$1004,'例-数据'!$M$5:$M$1004,1,'例-数据'!$G$5:$G$1004,"&lt;0")/COUNTIFS('例-数据'!$M$5:$M$1004,1,'例-数据'!$G$5:$G$1004,"&lt;0"))</f>
        <v>-1.09214953271028</v>
      </c>
      <c r="D12" s="18" t="inlineStr">
        <is>
          <t>超过 1R，说明止损常被跳空、滑点或扛单打穿。</t>
        </is>
      </c>
      <c r="E12" s="18" t="n"/>
      <c r="F12" s="18" t="n"/>
      <c r="G12" s="18" t="n"/>
      <c r="H12" s="18" t="n"/>
      <c r="I12" s="18" t="n"/>
      <c r="J12" s="18" t="n"/>
    </row>
    <row r="13">
      <c r="B13" s="16" t="inlineStr">
        <is>
          <t>实际盈亏比</t>
        </is>
      </c>
      <c r="C13" s="29">
        <f>IF(OR(NOT(ISNUMBER(C11)),NOT(ISNUMBER(C12))),"",C11/ABS(C12))</f>
        <v>1.3993317985495</v>
      </c>
      <c r="D13" s="18" t="inlineStr">
        <is>
          <t>平均盈利 ÷ 平均亏损的绝对值。</t>
        </is>
      </c>
      <c r="E13" s="18" t="n"/>
      <c r="F13" s="18" t="n"/>
      <c r="G13" s="18" t="n"/>
      <c r="H13" s="18" t="n"/>
      <c r="I13" s="18" t="n"/>
      <c r="J13" s="18" t="n"/>
    </row>
    <row r="14">
      <c r="B14" s="16" t="inlineStr">
        <is>
          <t>打平胜率</t>
        </is>
      </c>
      <c r="C14" s="27">
        <f>IF(ISNUMBER(C13),1/(1+C13),"")</f>
        <v>0.416782706170336</v>
      </c>
      <c r="D14" s="18" t="inlineStr">
        <is>
          <t>按现在的盈亏比，胜率要到这个数才不亏。实际胜率比它低，就是在亏。</t>
        </is>
      </c>
      <c r="E14" s="18" t="n"/>
      <c r="F14" s="18" t="n"/>
      <c r="G14" s="18" t="n"/>
      <c r="H14" s="18" t="n"/>
      <c r="I14" s="18" t="n"/>
      <c r="J14" s="18" t="n"/>
    </row>
    <row r="15">
      <c r="B15" s="16" t="inlineStr">
        <is>
          <t>每笔平均净R（期望）</t>
        </is>
      </c>
      <c r="C15" s="28">
        <f>IF(C9=0,"",SUMIFS('例-数据'!$G$5:$G$1004,'例-数据'!$M$5:$M$1004,1)/C9)</f>
        <v>0.12635</v>
      </c>
      <c r="D15" s="18" t="inlineStr">
        <is>
          <t>最重要的一个数。</t>
        </is>
      </c>
      <c r="E15" s="18" t="n"/>
      <c r="F15" s="18" t="n"/>
      <c r="G15" s="18" t="n"/>
      <c r="H15" s="18" t="n"/>
      <c r="I15" s="18" t="n"/>
      <c r="J15" s="18" t="n"/>
    </row>
    <row r="16">
      <c r="B16" s="16" t="inlineStr">
        <is>
          <t>合计净R</t>
        </is>
      </c>
      <c r="C16" s="28">
        <f>IF(C9=0,"",SUMIFS('例-数据'!$G$5:$G$1004,'例-数据'!$M$5:$M$1004,1))</f>
        <v>25.27</v>
      </c>
      <c r="D16" s="18" t="inlineStr"/>
      <c r="E16" s="18" t="n"/>
      <c r="F16" s="18" t="n"/>
      <c r="G16" s="18" t="n"/>
      <c r="H16" s="18" t="n"/>
      <c r="I16" s="18" t="n"/>
      <c r="J16" s="18" t="n"/>
    </row>
    <row r="17">
      <c r="B17" s="16" t="inlineStr">
        <is>
          <t>费用吃掉的R</t>
        </is>
      </c>
      <c r="C17" s="30">
        <f>IF(COUNT('例-数据'!$U$5:$U$1004)=0,"",SUM('例-数据'!$U$5:$U$1004))</f>
        <v>10.82</v>
      </c>
      <c r="D17" s="18" t="inlineStr">
        <is>
          <t>只算填了毛R 的行。</t>
        </is>
      </c>
      <c r="E17" s="18" t="n"/>
      <c r="F17" s="18" t="n"/>
      <c r="G17" s="18" t="n"/>
      <c r="H17" s="18" t="n"/>
      <c r="I17" s="18" t="n"/>
      <c r="J17" s="18" t="n"/>
    </row>
    <row r="18">
      <c r="B18" s="16" t="inlineStr">
        <is>
          <t>最大回撤（R）</t>
        </is>
      </c>
      <c r="C18" s="30">
        <f>IF(C9=0,"",MAX('例-数据'!$Q$5:$Q$1004))</f>
        <v>15.09</v>
      </c>
      <c r="D18" s="18" t="inlineStr">
        <is>
          <t>按入选的交易一笔笔累计，从最高点往下最多回了几 R。</t>
        </is>
      </c>
      <c r="E18" s="18" t="n"/>
      <c r="F18" s="18" t="n"/>
      <c r="G18" s="18" t="n"/>
      <c r="H18" s="18" t="n"/>
      <c r="I18" s="18" t="n"/>
      <c r="J18" s="18" t="n"/>
    </row>
    <row r="19">
      <c r="B19" s="16" t="inlineStr">
        <is>
          <t>最长连亏（笔）</t>
        </is>
      </c>
      <c r="C19" s="31">
        <f>IF(C9=0,"",MAX('例-数据'!$S$5:$S$1004))</f>
        <v>7</v>
      </c>
      <c r="D19" s="18" t="inlineStr">
        <is>
          <t>和参数页事先写的标准比，见回撤与连亏页。</t>
        </is>
      </c>
      <c r="E19" s="18" t="n"/>
      <c r="F19" s="18" t="n"/>
      <c r="G19" s="18" t="n"/>
      <c r="H19" s="18" t="n"/>
      <c r="I19" s="18" t="n"/>
      <c r="J19" s="18" t="n"/>
    </row>
    <row r="20">
      <c r="B20" s="16" t="inlineStr">
        <is>
          <t>最大单笔亏损（R）</t>
        </is>
      </c>
      <c r="C20" s="28">
        <f>IF(COUNTIFS('例-数据'!$M$5:$M$1004,1,'例-数据'!$G$5:$G$1004,"&lt;0")=0,"",-SUMPRODUCT(MAX(('例-数据'!$M$5:$M$1004=1)*(0-'例-数据'!$G$5:$G$1004))))</f>
        <v>-2.73</v>
      </c>
      <c r="D20" s="18" t="inlineStr"/>
      <c r="E20" s="18" t="n"/>
      <c r="F20" s="18" t="n"/>
      <c r="G20" s="18" t="n"/>
      <c r="H20" s="18" t="n"/>
      <c r="I20" s="18" t="n"/>
      <c r="J20" s="18" t="n"/>
    </row>
    <row r="21">
      <c r="B21" s="16" t="inlineStr">
        <is>
          <t>A 档占比</t>
        </is>
      </c>
      <c r="C21" s="27">
        <f>IF(C9=0,"",COUNTIFS('例-数据'!$M$5:$M$1004,1,'例-数据'!$I$5:$I$1004,"A")/C9)</f>
        <v>0.58</v>
      </c>
      <c r="D21" s="18" t="inlineStr">
        <is>
          <t>这个比例在涨，说明执行在变好。</t>
        </is>
      </c>
      <c r="E21" s="18" t="n"/>
      <c r="F21" s="18" t="n"/>
      <c r="G21" s="18" t="n"/>
      <c r="H21" s="18" t="n"/>
      <c r="I21" s="18" t="n"/>
      <c r="J21" s="18" t="n"/>
    </row>
    <row r="22">
      <c r="B22" s="16" t="inlineStr">
        <is>
          <t>赚了钱的坏交易（C/D 档却赚了）</t>
        </is>
      </c>
      <c r="C22" s="31">
        <f>COUNTIFS('例-数据'!$M$5:$M$1004,1,'例-数据'!$I$5:$I$1004,"C",'例-数据'!$G$5:$G$1004,"&gt;0")+COUNTIFS('例-数据'!$M$5:$M$1004,1,'例-数据'!$I$5:$I$1004,"D",'例-数据'!$G$5:$G$1004,"&gt;0")</f>
        <v>15</v>
      </c>
      <c r="D22" s="18" t="inlineStr">
        <is>
          <t>最需要复盘的一类。</t>
        </is>
      </c>
      <c r="E22" s="18" t="n"/>
      <c r="F22" s="18" t="n"/>
      <c r="G22" s="18" t="n"/>
      <c r="H22" s="18" t="n"/>
      <c r="I22" s="18" t="n"/>
      <c r="J22" s="18" t="n"/>
    </row>
    <row r="24">
      <c r="B24" s="15" t="inlineStr">
        <is>
          <t>2. 净R 分布（每 0.5R 一格）</t>
        </is>
      </c>
    </row>
    <row r="25">
      <c r="B25" s="20" t="inlineStr">
        <is>
          <t>区间</t>
        </is>
      </c>
      <c r="C25" s="20" t="inlineStr">
        <is>
          <t>笔数</t>
        </is>
      </c>
    </row>
    <row r="26">
      <c r="B26" s="32" t="inlineStr">
        <is>
          <t>小于 -2.5R</t>
        </is>
      </c>
      <c r="C26" s="33">
        <f>COUNTIFS('例-数据'!$M$5:$M$1004,1,'例-数据'!$G$5:$G$1004,"&lt;"&amp;-2.5)</f>
        <v>3</v>
      </c>
    </row>
    <row r="27">
      <c r="B27" s="32" t="inlineStr">
        <is>
          <t>-2.5R～-2R</t>
        </is>
      </c>
      <c r="C27" s="33">
        <f>COUNTIFS('例-数据'!$M$5:$M$1004,1,'例-数据'!$G$5:$G$1004,"&gt;="&amp;-2.5,'例-数据'!$G$5:$G$1004,"&lt;"&amp;-2)</f>
        <v>3</v>
      </c>
    </row>
    <row r="28">
      <c r="B28" s="32" t="inlineStr">
        <is>
          <t>-2R～-1.5R</t>
        </is>
      </c>
      <c r="C28" s="33">
        <f>COUNTIFS('例-数据'!$M$5:$M$1004,1,'例-数据'!$G$5:$G$1004,"&gt;="&amp;-2,'例-数据'!$G$5:$G$1004,"&lt;"&amp;-1.5)</f>
        <v>6</v>
      </c>
    </row>
    <row r="29">
      <c r="B29" s="32" t="inlineStr">
        <is>
          <t>-1.5R～-1R</t>
        </is>
      </c>
      <c r="C29" s="33">
        <f>COUNTIFS('例-数据'!$M$5:$M$1004,1,'例-数据'!$G$5:$G$1004,"&gt;="&amp;-1.5,'例-数据'!$G$5:$G$1004,"&lt;"&amp;-1)</f>
        <v>31</v>
      </c>
    </row>
    <row r="30">
      <c r="B30" s="32" t="inlineStr">
        <is>
          <t>-1R～-0.5R</t>
        </is>
      </c>
      <c r="C30" s="33">
        <f>COUNTIFS('例-数据'!$M$5:$M$1004,1,'例-数据'!$G$5:$G$1004,"&gt;="&amp;-1,'例-数据'!$G$5:$G$1004,"&lt;"&amp;-0.5)</f>
        <v>64</v>
      </c>
    </row>
    <row r="31">
      <c r="B31" s="32" t="inlineStr">
        <is>
          <t>-0.5R～+0R</t>
        </is>
      </c>
      <c r="C31" s="33">
        <f>COUNTIFS('例-数据'!$M$5:$M$1004,1,'例-数据'!$G$5:$G$1004,"&gt;="&amp;-0.5,'例-数据'!$G$5:$G$1004,"&lt;"&amp;0)</f>
        <v>0</v>
      </c>
    </row>
    <row r="32">
      <c r="B32" s="32" t="inlineStr">
        <is>
          <t>+0R～+0.5R</t>
        </is>
      </c>
      <c r="C32" s="33">
        <f>COUNTIFS('例-数据'!$M$5:$M$1004,1,'例-数据'!$G$5:$G$1004,"&gt;="&amp;0,'例-数据'!$G$5:$G$1004,"&lt;"&amp;0.5)</f>
        <v>5</v>
      </c>
    </row>
    <row r="33">
      <c r="B33" s="32" t="inlineStr">
        <is>
          <t>+0.5R～+1R</t>
        </is>
      </c>
      <c r="C33" s="33">
        <f>COUNTIFS('例-数据'!$M$5:$M$1004,1,'例-数据'!$G$5:$G$1004,"&gt;="&amp;0.5,'例-数据'!$G$5:$G$1004,"&lt;"&amp;1)</f>
        <v>25</v>
      </c>
    </row>
    <row r="34">
      <c r="B34" s="32" t="inlineStr">
        <is>
          <t>+1R～+1.5R</t>
        </is>
      </c>
      <c r="C34" s="33">
        <f>COUNTIFS('例-数据'!$M$5:$M$1004,1,'例-数据'!$G$5:$G$1004,"&gt;="&amp;1,'例-数据'!$G$5:$G$1004,"&lt;"&amp;1.5)</f>
        <v>21</v>
      </c>
    </row>
    <row r="35">
      <c r="B35" s="32" t="inlineStr">
        <is>
          <t>+1.5R～+2R</t>
        </is>
      </c>
      <c r="C35" s="33">
        <f>COUNTIFS('例-数据'!$M$5:$M$1004,1,'例-数据'!$G$5:$G$1004,"&gt;="&amp;1.5,'例-数据'!$G$5:$G$1004,"&lt;"&amp;2)</f>
        <v>20</v>
      </c>
    </row>
    <row r="36">
      <c r="B36" s="32" t="inlineStr">
        <is>
          <t>+2R～+2.5R</t>
        </is>
      </c>
      <c r="C36" s="33">
        <f>COUNTIFS('例-数据'!$M$5:$M$1004,1,'例-数据'!$G$5:$G$1004,"&gt;="&amp;2,'例-数据'!$G$5:$G$1004,"&lt;"&amp;2.5)</f>
        <v>12</v>
      </c>
    </row>
    <row r="37">
      <c r="B37" s="32" t="inlineStr">
        <is>
          <t>+2.5R～+3R</t>
        </is>
      </c>
      <c r="C37" s="33">
        <f>COUNTIFS('例-数据'!$M$5:$M$1004,1,'例-数据'!$G$5:$G$1004,"&gt;="&amp;2.5,'例-数据'!$G$5:$G$1004,"&lt;"&amp;3)</f>
        <v>1</v>
      </c>
    </row>
    <row r="38">
      <c r="B38" s="32" t="inlineStr">
        <is>
          <t>+3R 以上</t>
        </is>
      </c>
      <c r="C38" s="33">
        <f>COUNTIFS('例-数据'!$M$5:$M$1004,1,'例-数据'!$G$5:$G$1004,"&gt;="&amp;3)</f>
        <v>9</v>
      </c>
    </row>
  </sheetData>
  <mergeCells count="19">
    <mergeCell ref="D18:J18"/>
    <mergeCell ref="D9:J9"/>
    <mergeCell ref="D12:J12"/>
    <mergeCell ref="D8:J8"/>
    <mergeCell ref="D15:J15"/>
    <mergeCell ref="D14:J14"/>
    <mergeCell ref="D20:J20"/>
    <mergeCell ref="D10:J10"/>
    <mergeCell ref="D19:J19"/>
    <mergeCell ref="F4:J5"/>
    <mergeCell ref="D22:J22"/>
    <mergeCell ref="A1:G1"/>
    <mergeCell ref="D21:J21"/>
    <mergeCell ref="D13:J13"/>
    <mergeCell ref="D11:J11"/>
    <mergeCell ref="H1:J1"/>
    <mergeCell ref="D17:J17"/>
    <mergeCell ref="D16:J16"/>
    <mergeCell ref="A2:J2"/>
  </mergeCells>
  <conditionalFormatting sqref="C11:C12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5:C16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C20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C22">
    <cfRule type="cellIs" priority="7" operator="greaterThan" dxfId="2">
      <formula>0</formula>
    </cfRule>
  </conditionalFormatting>
  <conditionalFormatting sqref="C10">
    <cfRule type="expression" priority="8" dxfId="3">
      <formula>AND(ISNUMBER($C$10),ISNUMBER($C$14),$C$10&lt;$C$14)</formula>
    </cfRule>
  </conditionalFormatting>
  <dataValidations count="4">
    <dataValidation sqref="C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E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" showDropDown="0" showInputMessage="0" showErrorMessage="1" allowBlank="1" errorTitle="不在选项里" error="请从下拉里选；要加新选项，先去参数页的下拉选项里加。" type="list" errorStyle="warning">
      <formula1>'参数'!$B$10:$B$21</formula1>
    </dataValidation>
    <dataValidation sqref="E5" showDropDown="0" showInputMessage="0" showErrorMessage="1" allowBlank="1" errorTitle="不在选项里" error="请从下拉里选；要加新选项，先去参数页的下拉选项里加。" type="list" errorStyle="warning">
      <formula1>'参数'!$C$10:$C$21</formula1>
    </dataValidation>
  </dataValidations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W2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0.5" customWidth="1" min="2" max="2"/>
    <col width="8" customWidth="1" min="3" max="3"/>
    <col width="8" customWidth="1" min="4" max="4"/>
    <col width="5" customWidth="1" min="5" max="5"/>
    <col width="9" customWidth="1" min="6" max="6"/>
    <col width="7" customWidth="1" min="7" max="7"/>
    <col width="7" customWidth="1" min="8" max="8"/>
    <col width="6" customWidth="1" min="9" max="9"/>
    <col width="8" customWidth="1" min="10" max="10"/>
    <col width="5" customWidth="1" min="11" max="11"/>
    <col width="8" customWidth="1" min="12" max="12"/>
    <col width="5" customWidth="1" min="13" max="13"/>
    <col width="6" customWidth="1" min="14" max="14"/>
    <col width="7" customWidth="1" min="15" max="15"/>
    <col width="7" customWidth="1" min="16" max="16"/>
    <col width="7" customWidth="1" min="17" max="17"/>
    <col width="5" customWidth="1" min="18" max="18"/>
    <col width="5" customWidth="1" min="19" max="19"/>
    <col width="12" customWidth="1" min="20" max="20"/>
    <col width="6" customWidth="1" min="21" max="21"/>
    <col hidden="1" outlineLevel="1" width="6" customWidth="1" min="22" max="23"/>
  </cols>
  <sheetData>
    <row r="1" ht="30" customHeight="1">
      <c r="A1" s="13" t="inlineStr">
        <is>
          <t>示例 · 数据：已平仓的交易，按平仓先后一行一笔</t>
        </is>
      </c>
      <c r="U1" s="14" t="inlineStr">
        <is>
          <t>TradeLearn · XtradingTime 交易内训</t>
        </is>
      </c>
    </row>
    <row r="2" ht="20" customHeight="1">
      <c r="A2" s="50" t="inlineStr">
        <is>
          <t>虚构示例，仅演示填法：200 笔交易全部是按固定规则生成的虚构数据，不是任何人的真实成绩。</t>
        </is>
      </c>
    </row>
    <row r="3" ht="18" customHeight="1">
      <c r="A3" s="34" t="inlineStr">
        <is>
          <t>从日志粘贴（按平仓先后）</t>
        </is>
      </c>
      <c r="B3" s="34" t="n"/>
      <c r="C3" s="34" t="n"/>
      <c r="D3" s="34" t="n"/>
      <c r="E3" s="34" t="n"/>
      <c r="F3" s="34" t="n"/>
      <c r="G3" s="34" t="n"/>
      <c r="H3" s="34" t="n"/>
      <c r="I3" s="34" t="n"/>
      <c r="J3" s="34" t="n"/>
      <c r="K3" s="34" t="inlineStr">
        <is>
          <t>自动算（别改）</t>
        </is>
      </c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</row>
    <row r="4" ht="41.8" customHeight="1">
      <c r="A4" s="20" t="inlineStr">
        <is>
          <t>编号</t>
        </is>
      </c>
      <c r="B4" s="20" t="inlineStr">
        <is>
          <t>平仓日</t>
        </is>
      </c>
      <c r="C4" s="20" t="inlineStr">
        <is>
          <t>策略</t>
        </is>
      </c>
      <c r="D4" s="20" t="inlineStr">
        <is>
          <t>品种</t>
        </is>
      </c>
      <c r="E4" s="20" t="inlineStr">
        <is>
          <t>方向</t>
        </is>
      </c>
      <c r="F4" s="20" t="inlineStr">
        <is>
          <t>开仓时段</t>
        </is>
      </c>
      <c r="G4" s="20" t="inlineStr">
        <is>
          <t>净R</t>
        </is>
      </c>
      <c r="H4" s="20" t="inlineStr">
        <is>
          <t>毛R（可不填）</t>
        </is>
      </c>
      <c r="I4" s="20" t="inlineStr">
        <is>
          <t>过程打分</t>
        </is>
      </c>
      <c r="J4" s="20" t="inlineStr">
        <is>
          <t>偏差标签</t>
        </is>
      </c>
      <c r="K4" s="20" t="inlineStr">
        <is>
          <t>星期</t>
        </is>
      </c>
      <c r="L4" s="20" t="inlineStr">
        <is>
          <t>月份</t>
        </is>
      </c>
      <c r="M4" s="20" t="inlineStr">
        <is>
          <t>入选</t>
        </is>
      </c>
      <c r="N4" s="20" t="inlineStr">
        <is>
          <t>入选第几笔</t>
        </is>
      </c>
      <c r="O4" s="20" t="inlineStr">
        <is>
          <t>累计净R</t>
        </is>
      </c>
      <c r="P4" s="20" t="inlineStr">
        <is>
          <t>高点</t>
        </is>
      </c>
      <c r="Q4" s="20" t="inlineStr">
        <is>
          <t>回撤</t>
        </is>
      </c>
      <c r="R4" s="20" t="inlineStr">
        <is>
          <t>连赢</t>
        </is>
      </c>
      <c r="S4" s="20" t="inlineStr">
        <is>
          <t>连亏</t>
        </is>
      </c>
      <c r="T4" s="20" t="inlineStr">
        <is>
          <t>前面连赢几笔</t>
        </is>
      </c>
      <c r="U4" s="20" t="inlineStr">
        <is>
          <t>费用R</t>
        </is>
      </c>
      <c r="V4" s="20" t="inlineStr">
        <is>
          <t>画图：累计</t>
        </is>
      </c>
      <c r="W4" s="20" t="inlineStr">
        <is>
          <t>画图：回撤</t>
        </is>
      </c>
    </row>
    <row r="5">
      <c r="A5" s="17" t="n">
        <v>1</v>
      </c>
      <c r="B5" s="23" t="n">
        <v>47484</v>
      </c>
      <c r="C5" s="25" t="inlineStr">
        <is>
          <t>区间反转</t>
        </is>
      </c>
      <c r="D5" s="25" t="inlineStr">
        <is>
          <t>品种乙</t>
        </is>
      </c>
      <c r="E5" s="25" t="inlineStr">
        <is>
          <t>多</t>
        </is>
      </c>
      <c r="F5" s="25" t="inlineStr">
        <is>
          <t>上午</t>
        </is>
      </c>
      <c r="G5" s="35" t="n">
        <v>0.74</v>
      </c>
      <c r="H5" s="35" t="n">
        <v>0.78</v>
      </c>
      <c r="I5" s="25" t="inlineStr">
        <is>
          <t>B</t>
        </is>
      </c>
      <c r="J5" s="25" t="inlineStr">
        <is>
          <t>无</t>
        </is>
      </c>
      <c r="K5" s="36" t="str">
        <f>IF(ISNUMBER(B5),"周"&amp;CHOOSE(WEEKDAY(B5,2),"一","二","三","四","五","六","日"),"")</f>
        <v>周二</v>
      </c>
      <c r="L5" s="37">
        <f>IF(ISNUMBER(B5),DATE(YEAR(B5),MONTH(B5),1),"")</f>
        <v>47484.0</v>
      </c>
      <c r="M5" s="38">
        <f>IF(AND(ISNUMBER(B5),ISNUMBER(G5)),IF(AND(OR(NOT(ISNUMBER('例-看板'!$C$4)),B5&gt;='例-看板'!$C$4),OR(NOT(ISNUMBER('例-看板'!$E$4)),B5&lt;='例-看板'!$E$4),OR('例-看板'!$C$5="",C5='例-看板'!$C$5),OR('例-看板'!$E$5="",D5='例-看板'!$E$5)),1,0),0)</f>
        <v>1</v>
      </c>
      <c r="N5" s="38">
        <f>IF(M5=1,COUNTIF(M$5:M5,1),"")</f>
        <v>1</v>
      </c>
      <c r="O5" s="39">
        <f>IF(M5=1,SUMIF(M$5:M5,1,G$5:G5),"")</f>
        <v>0.74</v>
      </c>
      <c r="P5" s="39">
        <f>IF(M5=1,MAX(0,MAX(O$5:O5)),"")</f>
        <v>0.74</v>
      </c>
      <c r="Q5" s="40">
        <f>IF(M5=1,P5-O5,"")</f>
        <v>0</v>
      </c>
      <c r="R5" s="38">
        <f>IF(M5=1,IF(G5&gt;0,0+1,0),0)</f>
        <v>1</v>
      </c>
      <c r="S5" s="38">
        <f>IF(M5=1,IF(G5&lt;0,0+1,0),0)</f>
        <v>0</v>
      </c>
      <c r="T5" s="36" t="str">
        <f>IF(M5&lt;&gt;1,"",IF(0&gt;=3,"前面连赢 3 笔以上","前面连赢 "&amp;0&amp;" 笔"))</f>
        <v>前面连赢 0 笔</v>
      </c>
      <c r="U5" s="40">
        <f>IF(AND(M5=1,ISNUMBER(H5)),H5-G5,"")</f>
        <v>0.04</v>
      </c>
      <c r="V5" s="41">
        <f>IF(M5=1,O5,NA())</f>
        <v>0.74</v>
      </c>
      <c r="W5" s="41">
        <f>IF(M5=1,-Q5,NA())</f>
        <v>0</v>
      </c>
    </row>
    <row r="6">
      <c r="A6" s="17" t="n">
        <v>2</v>
      </c>
      <c r="B6" s="23" t="n">
        <v>47486</v>
      </c>
      <c r="C6" s="25" t="inlineStr">
        <is>
          <t>区间反转</t>
        </is>
      </c>
      <c r="D6" s="25" t="inlineStr">
        <is>
          <t>品种甲</t>
        </is>
      </c>
      <c r="E6" s="25" t="inlineStr">
        <is>
          <t>空</t>
        </is>
      </c>
      <c r="F6" s="25" t="inlineStr">
        <is>
          <t>开盘 30 分钟</t>
        </is>
      </c>
      <c r="G6" s="35" t="n">
        <v>0.62</v>
      </c>
      <c r="H6" s="35" t="n">
        <v>0.7</v>
      </c>
      <c r="I6" s="25" t="inlineStr">
        <is>
          <t>A</t>
        </is>
      </c>
      <c r="J6" s="25" t="inlineStr">
        <is>
          <t>无</t>
        </is>
      </c>
      <c r="K6" s="36" t="str">
        <f>IF(ISNUMBER(B6),"周"&amp;CHOOSE(WEEKDAY(B6,2),"一","二","三","四","五","六","日"),"")</f>
        <v>周四</v>
      </c>
      <c r="L6" s="37">
        <f>IF(ISNUMBER(B6),DATE(YEAR(B6),MONTH(B6),1),"")</f>
        <v>47484.0</v>
      </c>
      <c r="M6" s="38">
        <f>IF(AND(ISNUMBER(B6),ISNUMBER(G6)),IF(AND(OR(NOT(ISNUMBER('例-看板'!$C$4)),B6&gt;='例-看板'!$C$4),OR(NOT(ISNUMBER('例-看板'!$E$4)),B6&lt;='例-看板'!$E$4),OR('例-看板'!$C$5="",C6='例-看板'!$C$5),OR('例-看板'!$E$5="",D6='例-看板'!$E$5)),1,0),0)</f>
        <v>1</v>
      </c>
      <c r="N6" s="38">
        <f>IF(M6=1,COUNTIF(M$5:M6,1),"")</f>
        <v>2</v>
      </c>
      <c r="O6" s="39">
        <f>IF(M6=1,SUMIF(M$5:M6,1,G$5:G6),"")</f>
        <v>1.36</v>
      </c>
      <c r="P6" s="39">
        <f>IF(M6=1,MAX(0,MAX(O$5:O6)),"")</f>
        <v>1.36</v>
      </c>
      <c r="Q6" s="40">
        <f>IF(M6=1,P6-O6,"")</f>
        <v>0</v>
      </c>
      <c r="R6" s="38">
        <f>IF(M6=1,IF(G6&gt;0,R5+1,0),R5)</f>
        <v>2</v>
      </c>
      <c r="S6" s="38">
        <f>IF(M6=1,IF(G6&lt;0,S5+1,0),S5)</f>
        <v>0</v>
      </c>
      <c r="T6" s="36" t="str">
        <f>IF(M6&lt;&gt;1,"",IF(R5&gt;=3,"前面连赢 3 笔以上","前面连赢 "&amp;R5&amp;" 笔"))</f>
        <v>前面连赢 1 笔</v>
      </c>
      <c r="U6" s="40">
        <f>IF(AND(M6=1,ISNUMBER(H6)),H6-G6,"")</f>
        <v>0.08</v>
      </c>
      <c r="V6" s="41">
        <f>IF(M6=1,O6,NA())</f>
        <v>1.36</v>
      </c>
      <c r="W6" s="41">
        <f>IF(M6=1,-Q6,NA())</f>
        <v>0</v>
      </c>
    </row>
    <row r="7">
      <c r="A7" s="17" t="n">
        <v>3</v>
      </c>
      <c r="B7" s="23" t="n">
        <v>47487</v>
      </c>
      <c r="C7" s="25" t="inlineStr">
        <is>
          <t>回踩</t>
        </is>
      </c>
      <c r="D7" s="25" t="inlineStr">
        <is>
          <t>品种甲</t>
        </is>
      </c>
      <c r="E7" s="25" t="inlineStr">
        <is>
          <t>空</t>
        </is>
      </c>
      <c r="F7" s="25" t="inlineStr">
        <is>
          <t>尾盘</t>
        </is>
      </c>
      <c r="G7" s="35" t="n">
        <v>1.03</v>
      </c>
      <c r="H7" s="35" t="n">
        <v>1.09</v>
      </c>
      <c r="I7" s="25" t="inlineStr">
        <is>
          <t>A</t>
        </is>
      </c>
      <c r="J7" s="25" t="inlineStr">
        <is>
          <t>无</t>
        </is>
      </c>
      <c r="K7" s="36" t="str">
        <f>IF(ISNUMBER(B7),"周"&amp;CHOOSE(WEEKDAY(B7,2),"一","二","三","四","五","六","日"),"")</f>
        <v>周五</v>
      </c>
      <c r="L7" s="37">
        <f>IF(ISNUMBER(B7),DATE(YEAR(B7),MONTH(B7),1),"")</f>
        <v>47484.0</v>
      </c>
      <c r="M7" s="38">
        <f>IF(AND(ISNUMBER(B7),ISNUMBER(G7)),IF(AND(OR(NOT(ISNUMBER('例-看板'!$C$4)),B7&gt;='例-看板'!$C$4),OR(NOT(ISNUMBER('例-看板'!$E$4)),B7&lt;='例-看板'!$E$4),OR('例-看板'!$C$5="",C7='例-看板'!$C$5),OR('例-看板'!$E$5="",D7='例-看板'!$E$5)),1,0),0)</f>
        <v>1</v>
      </c>
      <c r="N7" s="38">
        <f>IF(M7=1,COUNTIF(M$5:M7,1),"")</f>
        <v>3</v>
      </c>
      <c r="O7" s="39">
        <f>IF(M7=1,SUMIF(M$5:M7,1,G$5:G7),"")</f>
        <v>2.39</v>
      </c>
      <c r="P7" s="39">
        <f>IF(M7=1,MAX(0,MAX(O$5:O7)),"")</f>
        <v>2.39</v>
      </c>
      <c r="Q7" s="40">
        <f>IF(M7=1,P7-O7,"")</f>
        <v>0</v>
      </c>
      <c r="R7" s="38">
        <f>IF(M7=1,IF(G7&gt;0,R6+1,0),R6)</f>
        <v>3</v>
      </c>
      <c r="S7" s="38">
        <f>IF(M7=1,IF(G7&lt;0,S6+1,0),S6)</f>
        <v>0</v>
      </c>
      <c r="T7" s="36" t="str">
        <f>IF(M7&lt;&gt;1,"",IF(R6&gt;=3,"前面连赢 3 笔以上","前面连赢 "&amp;R6&amp;" 笔"))</f>
        <v>前面连赢 2 笔</v>
      </c>
      <c r="U7" s="40">
        <f>IF(AND(M7=1,ISNUMBER(H7)),H7-G7,"")</f>
        <v>0.0600000000000001</v>
      </c>
      <c r="V7" s="41">
        <f>IF(M7=1,O7,NA())</f>
        <v>2.39</v>
      </c>
      <c r="W7" s="41">
        <f>IF(M7=1,-Q7,NA())</f>
        <v>0</v>
      </c>
    </row>
    <row r="8">
      <c r="A8" s="17" t="n">
        <v>4</v>
      </c>
      <c r="B8" s="23" t="n">
        <v>47490</v>
      </c>
      <c r="C8" s="25" t="inlineStr">
        <is>
          <t>突破</t>
        </is>
      </c>
      <c r="D8" s="25" t="inlineStr">
        <is>
          <t>品种乙</t>
        </is>
      </c>
      <c r="E8" s="25" t="inlineStr">
        <is>
          <t>空</t>
        </is>
      </c>
      <c r="F8" s="25" t="inlineStr">
        <is>
          <t>午后</t>
        </is>
      </c>
      <c r="G8" s="35" t="n">
        <v>2.1</v>
      </c>
      <c r="H8" s="35" t="n">
        <v>2.19</v>
      </c>
      <c r="I8" s="25" t="inlineStr">
        <is>
          <t>B</t>
        </is>
      </c>
      <c r="J8" s="25" t="inlineStr">
        <is>
          <t>无</t>
        </is>
      </c>
      <c r="K8" s="36" t="str">
        <f>IF(ISNUMBER(B8),"周"&amp;CHOOSE(WEEKDAY(B8,2),"一","二","三","四","五","六","日"),"")</f>
        <v>周一</v>
      </c>
      <c r="L8" s="37">
        <f>IF(ISNUMBER(B8),DATE(YEAR(B8),MONTH(B8),1),"")</f>
        <v>47484.0</v>
      </c>
      <c r="M8" s="38">
        <f>IF(AND(ISNUMBER(B8),ISNUMBER(G8)),IF(AND(OR(NOT(ISNUMBER('例-看板'!$C$4)),B8&gt;='例-看板'!$C$4),OR(NOT(ISNUMBER('例-看板'!$E$4)),B8&lt;='例-看板'!$E$4),OR('例-看板'!$C$5="",C8='例-看板'!$C$5),OR('例-看板'!$E$5="",D8='例-看板'!$E$5)),1,0),0)</f>
        <v>1</v>
      </c>
      <c r="N8" s="38">
        <f>IF(M8=1,COUNTIF(M$5:M8,1),"")</f>
        <v>4</v>
      </c>
      <c r="O8" s="39">
        <f>IF(M8=1,SUMIF(M$5:M8,1,G$5:G8),"")</f>
        <v>4.49</v>
      </c>
      <c r="P8" s="39">
        <f>IF(M8=1,MAX(0,MAX(O$5:O8)),"")</f>
        <v>4.49</v>
      </c>
      <c r="Q8" s="40">
        <f>IF(M8=1,P8-O8,"")</f>
        <v>0</v>
      </c>
      <c r="R8" s="38">
        <f>IF(M8=1,IF(G8&gt;0,R7+1,0),R7)</f>
        <v>4</v>
      </c>
      <c r="S8" s="38">
        <f>IF(M8=1,IF(G8&lt;0,S7+1,0),S7)</f>
        <v>0</v>
      </c>
      <c r="T8" s="36" t="str">
        <f>IF(M8&lt;&gt;1,"",IF(R7&gt;=3,"前面连赢 3 笔以上","前面连赢 "&amp;R7&amp;" 笔"))</f>
        <v>前面连赢 3 笔以上</v>
      </c>
      <c r="U8" s="40">
        <f>IF(AND(M8=1,ISNUMBER(H8)),H8-G8,"")</f>
        <v>0.0899999999999999</v>
      </c>
      <c r="V8" s="41">
        <f>IF(M8=1,O8,NA())</f>
        <v>4.49</v>
      </c>
      <c r="W8" s="41">
        <f>IF(M8=1,-Q8,NA())</f>
        <v>0</v>
      </c>
    </row>
    <row r="9">
      <c r="A9" s="17" t="n">
        <v>5</v>
      </c>
      <c r="B9" s="23" t="n">
        <v>47491</v>
      </c>
      <c r="C9" s="25" t="inlineStr">
        <is>
          <t>区间反转</t>
        </is>
      </c>
      <c r="D9" s="25" t="inlineStr">
        <is>
          <t>品种丙</t>
        </is>
      </c>
      <c r="E9" s="25" t="inlineStr">
        <is>
          <t>空</t>
        </is>
      </c>
      <c r="F9" s="25" t="inlineStr">
        <is>
          <t>上午</t>
        </is>
      </c>
      <c r="G9" s="35" t="n">
        <v>-0.87</v>
      </c>
      <c r="H9" s="35" t="n">
        <v>-0.8</v>
      </c>
      <c r="I9" s="25" t="inlineStr">
        <is>
          <t>D</t>
        </is>
      </c>
      <c r="J9" s="25" t="inlineStr">
        <is>
          <t>扛单</t>
        </is>
      </c>
      <c r="K9" s="36" t="str">
        <f>IF(ISNUMBER(B9),"周"&amp;CHOOSE(WEEKDAY(B9,2),"一","二","三","四","五","六","日"),"")</f>
        <v>周二</v>
      </c>
      <c r="L9" s="37">
        <f>IF(ISNUMBER(B9),DATE(YEAR(B9),MONTH(B9),1),"")</f>
        <v>47484.0</v>
      </c>
      <c r="M9" s="38">
        <f>IF(AND(ISNUMBER(B9),ISNUMBER(G9)),IF(AND(OR(NOT(ISNUMBER('例-看板'!$C$4)),B9&gt;='例-看板'!$C$4),OR(NOT(ISNUMBER('例-看板'!$E$4)),B9&lt;='例-看板'!$E$4),OR('例-看板'!$C$5="",C9='例-看板'!$C$5),OR('例-看板'!$E$5="",D9='例-看板'!$E$5)),1,0),0)</f>
        <v>1</v>
      </c>
      <c r="N9" s="38">
        <f>IF(M9=1,COUNTIF(M$5:M9,1),"")</f>
        <v>5</v>
      </c>
      <c r="O9" s="39">
        <f>IF(M9=1,SUMIF(M$5:M9,1,G$5:G9),"")</f>
        <v>3.62</v>
      </c>
      <c r="P9" s="39">
        <f>IF(M9=1,MAX(0,MAX(O$5:O9)),"")</f>
        <v>4.49</v>
      </c>
      <c r="Q9" s="40">
        <f>IF(M9=1,P9-O9,"")</f>
        <v>0.87</v>
      </c>
      <c r="R9" s="38">
        <f>IF(M9=1,IF(G9&gt;0,R8+1,0),R8)</f>
        <v>0</v>
      </c>
      <c r="S9" s="38">
        <f>IF(M9=1,IF(G9&lt;0,S8+1,0),S8)</f>
        <v>1</v>
      </c>
      <c r="T9" s="36" t="str">
        <f>IF(M9&lt;&gt;1,"",IF(R8&gt;=3,"前面连赢 3 笔以上","前面连赢 "&amp;R8&amp;" 笔"))</f>
        <v>前面连赢 3 笔以上</v>
      </c>
      <c r="U9" s="40">
        <f>IF(AND(M9=1,ISNUMBER(H9)),H9-G9,"")</f>
        <v>0.07</v>
      </c>
      <c r="V9" s="41">
        <f>IF(M9=1,O9,NA())</f>
        <v>3.62</v>
      </c>
      <c r="W9" s="41">
        <f>IF(M9=1,-Q9,NA())</f>
        <v>-0.87</v>
      </c>
    </row>
    <row r="10">
      <c r="A10" s="17" t="n">
        <v>6</v>
      </c>
      <c r="B10" s="23" t="n">
        <v>47492</v>
      </c>
      <c r="C10" s="25" t="inlineStr">
        <is>
          <t>回踩</t>
        </is>
      </c>
      <c r="D10" s="25" t="inlineStr">
        <is>
          <t>品种丙</t>
        </is>
      </c>
      <c r="E10" s="25" t="inlineStr">
        <is>
          <t>多</t>
        </is>
      </c>
      <c r="F10" s="25" t="inlineStr">
        <is>
          <t>开盘 30 分钟</t>
        </is>
      </c>
      <c r="G10" s="35" t="n">
        <v>-0.97</v>
      </c>
      <c r="H10" s="35" t="n">
        <v>-0.9</v>
      </c>
      <c r="I10" s="25" t="inlineStr">
        <is>
          <t>A</t>
        </is>
      </c>
      <c r="J10" s="25" t="inlineStr">
        <is>
          <t>无</t>
        </is>
      </c>
      <c r="K10" s="36" t="str">
        <f>IF(ISNUMBER(B10),"周"&amp;CHOOSE(WEEKDAY(B10,2),"一","二","三","四","五","六","日"),"")</f>
        <v>周三</v>
      </c>
      <c r="L10" s="37">
        <f>IF(ISNUMBER(B10),DATE(YEAR(B10),MONTH(B10),1),"")</f>
        <v>47484.0</v>
      </c>
      <c r="M10" s="38">
        <f>IF(AND(ISNUMBER(B10),ISNUMBER(G10)),IF(AND(OR(NOT(ISNUMBER('例-看板'!$C$4)),B10&gt;='例-看板'!$C$4),OR(NOT(ISNUMBER('例-看板'!$E$4)),B10&lt;='例-看板'!$E$4),OR('例-看板'!$C$5="",C10='例-看板'!$C$5),OR('例-看板'!$E$5="",D10='例-看板'!$E$5)),1,0),0)</f>
        <v>1</v>
      </c>
      <c r="N10" s="38">
        <f>IF(M10=1,COUNTIF(M$5:M10,1),"")</f>
        <v>6</v>
      </c>
      <c r="O10" s="39">
        <f>IF(M10=1,SUMIF(M$5:M10,1,G$5:G10),"")</f>
        <v>2.65</v>
      </c>
      <c r="P10" s="39">
        <f>IF(M10=1,MAX(0,MAX(O$5:O10)),"")</f>
        <v>4.49</v>
      </c>
      <c r="Q10" s="40">
        <f>IF(M10=1,P10-O10,"")</f>
        <v>1.84</v>
      </c>
      <c r="R10" s="38">
        <f>IF(M10=1,IF(G10&gt;0,R9+1,0),R9)</f>
        <v>0</v>
      </c>
      <c r="S10" s="38">
        <f>IF(M10=1,IF(G10&lt;0,S9+1,0),S9)</f>
        <v>2</v>
      </c>
      <c r="T10" s="36" t="str">
        <f>IF(M10&lt;&gt;1,"",IF(R9&gt;=3,"前面连赢 3 笔以上","前面连赢 "&amp;R9&amp;" 笔"))</f>
        <v>前面连赢 0 笔</v>
      </c>
      <c r="U10" s="40">
        <f>IF(AND(M10=1,ISNUMBER(H10)),H10-G10,"")</f>
        <v>0.07</v>
      </c>
      <c r="V10" s="41">
        <f>IF(M10=1,O10,NA())</f>
        <v>2.65</v>
      </c>
      <c r="W10" s="41">
        <f>IF(M10=1,-Q10,NA())</f>
        <v>-1.84</v>
      </c>
    </row>
    <row r="11">
      <c r="A11" s="17" t="n">
        <v>7</v>
      </c>
      <c r="B11" s="23" t="n">
        <v>47493</v>
      </c>
      <c r="C11" s="25" t="inlineStr">
        <is>
          <t>区间反转</t>
        </is>
      </c>
      <c r="D11" s="25" t="inlineStr">
        <is>
          <t>品种乙</t>
        </is>
      </c>
      <c r="E11" s="25" t="inlineStr">
        <is>
          <t>多</t>
        </is>
      </c>
      <c r="F11" s="25" t="inlineStr">
        <is>
          <t>开盘 30 分钟</t>
        </is>
      </c>
      <c r="G11" s="35" t="n">
        <v>0.79</v>
      </c>
      <c r="H11" s="35" t="n">
        <v>0.86</v>
      </c>
      <c r="I11" s="25" t="inlineStr">
        <is>
          <t>C</t>
        </is>
      </c>
      <c r="J11" s="25" t="inlineStr">
        <is>
          <t>提前跑</t>
        </is>
      </c>
      <c r="K11" s="36" t="str">
        <f>IF(ISNUMBER(B11),"周"&amp;CHOOSE(WEEKDAY(B11,2),"一","二","三","四","五","六","日"),"")</f>
        <v>周四</v>
      </c>
      <c r="L11" s="37">
        <f>IF(ISNUMBER(B11),DATE(YEAR(B11),MONTH(B11),1),"")</f>
        <v>47484.0</v>
      </c>
      <c r="M11" s="38">
        <f>IF(AND(ISNUMBER(B11),ISNUMBER(G11)),IF(AND(OR(NOT(ISNUMBER('例-看板'!$C$4)),B11&gt;='例-看板'!$C$4),OR(NOT(ISNUMBER('例-看板'!$E$4)),B11&lt;='例-看板'!$E$4),OR('例-看板'!$C$5="",C11='例-看板'!$C$5),OR('例-看板'!$E$5="",D11='例-看板'!$E$5)),1,0),0)</f>
        <v>1</v>
      </c>
      <c r="N11" s="38">
        <f>IF(M11=1,COUNTIF(M$5:M11,1),"")</f>
        <v>7</v>
      </c>
      <c r="O11" s="39">
        <f>IF(M11=1,SUMIF(M$5:M11,1,G$5:G11),"")</f>
        <v>3.44</v>
      </c>
      <c r="P11" s="39">
        <f>IF(M11=1,MAX(0,MAX(O$5:O11)),"")</f>
        <v>4.49</v>
      </c>
      <c r="Q11" s="40">
        <f>IF(M11=1,P11-O11,"")</f>
        <v>1.05</v>
      </c>
      <c r="R11" s="38">
        <f>IF(M11=1,IF(G11&gt;0,R10+1,0),R10)</f>
        <v>1</v>
      </c>
      <c r="S11" s="38">
        <f>IF(M11=1,IF(G11&lt;0,S10+1,0),S10)</f>
        <v>0</v>
      </c>
      <c r="T11" s="36" t="str">
        <f>IF(M11&lt;&gt;1,"",IF(R10&gt;=3,"前面连赢 3 笔以上","前面连赢 "&amp;R10&amp;" 笔"))</f>
        <v>前面连赢 0 笔</v>
      </c>
      <c r="U11" s="40">
        <f>IF(AND(M11=1,ISNUMBER(H11)),H11-G11,"")</f>
        <v>0.07</v>
      </c>
      <c r="V11" s="41">
        <f>IF(M11=1,O11,NA())</f>
        <v>3.44</v>
      </c>
      <c r="W11" s="41">
        <f>IF(M11=1,-Q11,NA())</f>
        <v>-1.05</v>
      </c>
    </row>
    <row r="12">
      <c r="A12" s="17" t="n">
        <v>8</v>
      </c>
      <c r="B12" s="23" t="n">
        <v>47494</v>
      </c>
      <c r="C12" s="25" t="inlineStr">
        <is>
          <t>突破</t>
        </is>
      </c>
      <c r="D12" s="25" t="inlineStr">
        <is>
          <t>品种乙</t>
        </is>
      </c>
      <c r="E12" s="25" t="inlineStr">
        <is>
          <t>多</t>
        </is>
      </c>
      <c r="F12" s="25" t="inlineStr">
        <is>
          <t>夜盘</t>
        </is>
      </c>
      <c r="G12" s="35" t="n">
        <v>3.49</v>
      </c>
      <c r="H12" s="35" t="n">
        <v>3.58</v>
      </c>
      <c r="I12" s="25" t="inlineStr">
        <is>
          <t>B</t>
        </is>
      </c>
      <c r="J12" s="25" t="inlineStr">
        <is>
          <t>无</t>
        </is>
      </c>
      <c r="K12" s="36" t="str">
        <f>IF(ISNUMBER(B12),"周"&amp;CHOOSE(WEEKDAY(B12,2),"一","二","三","四","五","六","日"),"")</f>
        <v>周五</v>
      </c>
      <c r="L12" s="37">
        <f>IF(ISNUMBER(B12),DATE(YEAR(B12),MONTH(B12),1),"")</f>
        <v>47484.0</v>
      </c>
      <c r="M12" s="38">
        <f>IF(AND(ISNUMBER(B12),ISNUMBER(G12)),IF(AND(OR(NOT(ISNUMBER('例-看板'!$C$4)),B12&gt;='例-看板'!$C$4),OR(NOT(ISNUMBER('例-看板'!$E$4)),B12&lt;='例-看板'!$E$4),OR('例-看板'!$C$5="",C12='例-看板'!$C$5),OR('例-看板'!$E$5="",D12='例-看板'!$E$5)),1,0),0)</f>
        <v>1</v>
      </c>
      <c r="N12" s="38">
        <f>IF(M12=1,COUNTIF(M$5:M12,1),"")</f>
        <v>8</v>
      </c>
      <c r="O12" s="39">
        <f>IF(M12=1,SUMIF(M$5:M12,1,G$5:G12),"")</f>
        <v>6.93</v>
      </c>
      <c r="P12" s="39">
        <f>IF(M12=1,MAX(0,MAX(O$5:O12)),"")</f>
        <v>6.93</v>
      </c>
      <c r="Q12" s="40">
        <f>IF(M12=1,P12-O12,"")</f>
        <v>0</v>
      </c>
      <c r="R12" s="38">
        <f>IF(M12=1,IF(G12&gt;0,R11+1,0),R11)</f>
        <v>2</v>
      </c>
      <c r="S12" s="38">
        <f>IF(M12=1,IF(G12&lt;0,S11+1,0),S11)</f>
        <v>0</v>
      </c>
      <c r="T12" s="36" t="str">
        <f>IF(M12&lt;&gt;1,"",IF(R11&gt;=3,"前面连赢 3 笔以上","前面连赢 "&amp;R11&amp;" 笔"))</f>
        <v>前面连赢 1 笔</v>
      </c>
      <c r="U12" s="40">
        <f>IF(AND(M12=1,ISNUMBER(H12)),H12-G12,"")</f>
        <v>0.0899999999999999</v>
      </c>
      <c r="V12" s="41">
        <f>IF(M12=1,O12,NA())</f>
        <v>6.93</v>
      </c>
      <c r="W12" s="41">
        <f>IF(M12=1,-Q12,NA())</f>
        <v>0</v>
      </c>
    </row>
    <row r="13">
      <c r="A13" s="17" t="n">
        <v>9</v>
      </c>
      <c r="B13" s="23" t="n">
        <v>47498</v>
      </c>
      <c r="C13" s="25" t="inlineStr">
        <is>
          <t>回踩</t>
        </is>
      </c>
      <c r="D13" s="25" t="inlineStr">
        <is>
          <t>品种乙</t>
        </is>
      </c>
      <c r="E13" s="25" t="inlineStr">
        <is>
          <t>多</t>
        </is>
      </c>
      <c r="F13" s="25" t="inlineStr">
        <is>
          <t>尾盘</t>
        </is>
      </c>
      <c r="G13" s="35" t="n">
        <v>0.37</v>
      </c>
      <c r="H13" s="35" t="n">
        <v>0.39</v>
      </c>
      <c r="I13" s="25" t="inlineStr">
        <is>
          <t>A</t>
        </is>
      </c>
      <c r="J13" s="25" t="inlineStr">
        <is>
          <t>无</t>
        </is>
      </c>
      <c r="K13" s="36" t="str">
        <f>IF(ISNUMBER(B13),"周"&amp;CHOOSE(WEEKDAY(B13,2),"一","二","三","四","五","六","日"),"")</f>
        <v>周二</v>
      </c>
      <c r="L13" s="37">
        <f>IF(ISNUMBER(B13),DATE(YEAR(B13),MONTH(B13),1),"")</f>
        <v>47484.0</v>
      </c>
      <c r="M13" s="38">
        <f>IF(AND(ISNUMBER(B13),ISNUMBER(G13)),IF(AND(OR(NOT(ISNUMBER('例-看板'!$C$4)),B13&gt;='例-看板'!$C$4),OR(NOT(ISNUMBER('例-看板'!$E$4)),B13&lt;='例-看板'!$E$4),OR('例-看板'!$C$5="",C13='例-看板'!$C$5),OR('例-看板'!$E$5="",D13='例-看板'!$E$5)),1,0),0)</f>
        <v>1</v>
      </c>
      <c r="N13" s="38">
        <f>IF(M13=1,COUNTIF(M$5:M13,1),"")</f>
        <v>9</v>
      </c>
      <c r="O13" s="39">
        <f>IF(M13=1,SUMIF(M$5:M13,1,G$5:G13),"")</f>
        <v>7.3</v>
      </c>
      <c r="P13" s="39">
        <f>IF(M13=1,MAX(0,MAX(O$5:O13)),"")</f>
        <v>7.3</v>
      </c>
      <c r="Q13" s="40">
        <f>IF(M13=1,P13-O13,"")</f>
        <v>0</v>
      </c>
      <c r="R13" s="38">
        <f>IF(M13=1,IF(G13&gt;0,R12+1,0),R12)</f>
        <v>3</v>
      </c>
      <c r="S13" s="38">
        <f>IF(M13=1,IF(G13&lt;0,S12+1,0),S12)</f>
        <v>0</v>
      </c>
      <c r="T13" s="36" t="str">
        <f>IF(M13&lt;&gt;1,"",IF(R12&gt;=3,"前面连赢 3 笔以上","前面连赢 "&amp;R12&amp;" 笔"))</f>
        <v>前面连赢 2 笔</v>
      </c>
      <c r="U13" s="40">
        <f>IF(AND(M13=1,ISNUMBER(H13)),H13-G13,"")</f>
        <v>0.02</v>
      </c>
      <c r="V13" s="41">
        <f>IF(M13=1,O13,NA())</f>
        <v>7.3</v>
      </c>
      <c r="W13" s="41">
        <f>IF(M13=1,-Q13,NA())</f>
        <v>0</v>
      </c>
    </row>
    <row r="14">
      <c r="A14" s="17" t="n">
        <v>10</v>
      </c>
      <c r="B14" s="23" t="n">
        <v>47499</v>
      </c>
      <c r="C14" s="25" t="inlineStr">
        <is>
          <t>区间反转</t>
        </is>
      </c>
      <c r="D14" s="25" t="inlineStr">
        <is>
          <t>品种甲</t>
        </is>
      </c>
      <c r="E14" s="25" t="inlineStr">
        <is>
          <t>空</t>
        </is>
      </c>
      <c r="F14" s="25" t="inlineStr">
        <is>
          <t>开盘 30 分钟</t>
        </is>
      </c>
      <c r="G14" s="35" t="n">
        <v>-0.9399999999999999</v>
      </c>
      <c r="H14" s="35" t="n">
        <v>-0.89</v>
      </c>
      <c r="I14" s="25" t="inlineStr">
        <is>
          <t>A</t>
        </is>
      </c>
      <c r="J14" s="25" t="inlineStr">
        <is>
          <t>无</t>
        </is>
      </c>
      <c r="K14" s="36" t="str">
        <f>IF(ISNUMBER(B14),"周"&amp;CHOOSE(WEEKDAY(B14,2),"一","二","三","四","五","六","日"),"")</f>
        <v>周三</v>
      </c>
      <c r="L14" s="37">
        <f>IF(ISNUMBER(B14),DATE(YEAR(B14),MONTH(B14),1),"")</f>
        <v>47484.0</v>
      </c>
      <c r="M14" s="38">
        <f>IF(AND(ISNUMBER(B14),ISNUMBER(G14)),IF(AND(OR(NOT(ISNUMBER('例-看板'!$C$4)),B14&gt;='例-看板'!$C$4),OR(NOT(ISNUMBER('例-看板'!$E$4)),B14&lt;='例-看板'!$E$4),OR('例-看板'!$C$5="",C14='例-看板'!$C$5),OR('例-看板'!$E$5="",D14='例-看板'!$E$5)),1,0),0)</f>
        <v>1</v>
      </c>
      <c r="N14" s="38">
        <f>IF(M14=1,COUNTIF(M$5:M14,1),"")</f>
        <v>10</v>
      </c>
      <c r="O14" s="39">
        <f>IF(M14=1,SUMIF(M$5:M14,1,G$5:G14),"")</f>
        <v>6.36</v>
      </c>
      <c r="P14" s="39">
        <f>IF(M14=1,MAX(0,MAX(O$5:O14)),"")</f>
        <v>7.3</v>
      </c>
      <c r="Q14" s="40">
        <f>IF(M14=1,P14-O14,"")</f>
        <v>0.94</v>
      </c>
      <c r="R14" s="38">
        <f>IF(M14=1,IF(G14&gt;0,R13+1,0),R13)</f>
        <v>0</v>
      </c>
      <c r="S14" s="38">
        <f>IF(M14=1,IF(G14&lt;0,S13+1,0),S13)</f>
        <v>1</v>
      </c>
      <c r="T14" s="36" t="str">
        <f>IF(M14&lt;&gt;1,"",IF(R13&gt;=3,"前面连赢 3 笔以上","前面连赢 "&amp;R13&amp;" 笔"))</f>
        <v>前面连赢 3 笔以上</v>
      </c>
      <c r="U14" s="40">
        <f>IF(AND(M14=1,ISNUMBER(H14)),H14-G14,"")</f>
        <v>0.0499999999999999</v>
      </c>
      <c r="V14" s="41">
        <f>IF(M14=1,O14,NA())</f>
        <v>6.36</v>
      </c>
      <c r="W14" s="41">
        <f>IF(M14=1,-Q14,NA())</f>
        <v>-0.94</v>
      </c>
    </row>
    <row r="15">
      <c r="A15" s="17" t="n">
        <v>11</v>
      </c>
      <c r="B15" s="23" t="n">
        <v>47500</v>
      </c>
      <c r="C15" s="25" t="inlineStr">
        <is>
          <t>回踩</t>
        </is>
      </c>
      <c r="D15" s="25" t="inlineStr">
        <is>
          <t>品种乙</t>
        </is>
      </c>
      <c r="E15" s="25" t="inlineStr">
        <is>
          <t>多</t>
        </is>
      </c>
      <c r="F15" s="25" t="inlineStr">
        <is>
          <t>尾盘</t>
        </is>
      </c>
      <c r="G15" s="35" t="n">
        <v>-0.92</v>
      </c>
      <c r="H15" s="35" t="n">
        <v>-0.9</v>
      </c>
      <c r="I15" s="25" t="inlineStr">
        <is>
          <t>A</t>
        </is>
      </c>
      <c r="J15" s="25" t="inlineStr">
        <is>
          <t>无</t>
        </is>
      </c>
      <c r="K15" s="36" t="str">
        <f>IF(ISNUMBER(B15),"周"&amp;CHOOSE(WEEKDAY(B15,2),"一","二","三","四","五","六","日"),"")</f>
        <v>周四</v>
      </c>
      <c r="L15" s="37">
        <f>IF(ISNUMBER(B15),DATE(YEAR(B15),MONTH(B15),1),"")</f>
        <v>47484.0</v>
      </c>
      <c r="M15" s="38">
        <f>IF(AND(ISNUMBER(B15),ISNUMBER(G15)),IF(AND(OR(NOT(ISNUMBER('例-看板'!$C$4)),B15&gt;='例-看板'!$C$4),OR(NOT(ISNUMBER('例-看板'!$E$4)),B15&lt;='例-看板'!$E$4),OR('例-看板'!$C$5="",C15='例-看板'!$C$5),OR('例-看板'!$E$5="",D15='例-看板'!$E$5)),1,0),0)</f>
        <v>1</v>
      </c>
      <c r="N15" s="38">
        <f>IF(M15=1,COUNTIF(M$5:M15,1),"")</f>
        <v>11</v>
      </c>
      <c r="O15" s="39">
        <f>IF(M15=1,SUMIF(M$5:M15,1,G$5:G15),"")</f>
        <v>5.44</v>
      </c>
      <c r="P15" s="39">
        <f>IF(M15=1,MAX(0,MAX(O$5:O15)),"")</f>
        <v>7.3</v>
      </c>
      <c r="Q15" s="40">
        <f>IF(M15=1,P15-O15,"")</f>
        <v>1.86</v>
      </c>
      <c r="R15" s="38">
        <f>IF(M15=1,IF(G15&gt;0,R14+1,0),R14)</f>
        <v>0</v>
      </c>
      <c r="S15" s="38">
        <f>IF(M15=1,IF(G15&lt;0,S14+1,0),S14)</f>
        <v>2</v>
      </c>
      <c r="T15" s="36" t="str">
        <f>IF(M15&lt;&gt;1,"",IF(R14&gt;=3,"前面连赢 3 笔以上","前面连赢 "&amp;R14&amp;" 笔"))</f>
        <v>前面连赢 0 笔</v>
      </c>
      <c r="U15" s="40">
        <f>IF(AND(M15=1,ISNUMBER(H15)),H15-G15,"")</f>
        <v>0.02</v>
      </c>
      <c r="V15" s="41">
        <f>IF(M15=1,O15,NA())</f>
        <v>5.44</v>
      </c>
      <c r="W15" s="41">
        <f>IF(M15=1,-Q15,NA())</f>
        <v>-1.86</v>
      </c>
    </row>
    <row r="16">
      <c r="A16" s="17" t="n">
        <v>12</v>
      </c>
      <c r="B16" s="23" t="n">
        <v>47504</v>
      </c>
      <c r="C16" s="25" t="inlineStr">
        <is>
          <t>回踩</t>
        </is>
      </c>
      <c r="D16" s="25" t="inlineStr">
        <is>
          <t>品种丙</t>
        </is>
      </c>
      <c r="E16" s="25" t="inlineStr">
        <is>
          <t>多</t>
        </is>
      </c>
      <c r="F16" s="25" t="inlineStr">
        <is>
          <t>夜盘</t>
        </is>
      </c>
      <c r="G16" s="35" t="n">
        <v>-0.87</v>
      </c>
      <c r="H16" s="35" t="n">
        <v>-0.8100000000000001</v>
      </c>
      <c r="I16" s="25" t="inlineStr">
        <is>
          <t>A</t>
        </is>
      </c>
      <c r="J16" s="25" t="inlineStr">
        <is>
          <t>无</t>
        </is>
      </c>
      <c r="K16" s="36" t="str">
        <f>IF(ISNUMBER(B16),"周"&amp;CHOOSE(WEEKDAY(B16,2),"一","二","三","四","五","六","日"),"")</f>
        <v>周一</v>
      </c>
      <c r="L16" s="37">
        <f>IF(ISNUMBER(B16),DATE(YEAR(B16),MONTH(B16),1),"")</f>
        <v>47484.0</v>
      </c>
      <c r="M16" s="38">
        <f>IF(AND(ISNUMBER(B16),ISNUMBER(G16)),IF(AND(OR(NOT(ISNUMBER('例-看板'!$C$4)),B16&gt;='例-看板'!$C$4),OR(NOT(ISNUMBER('例-看板'!$E$4)),B16&lt;='例-看板'!$E$4),OR('例-看板'!$C$5="",C16='例-看板'!$C$5),OR('例-看板'!$E$5="",D16='例-看板'!$E$5)),1,0),0)</f>
        <v>1</v>
      </c>
      <c r="N16" s="38">
        <f>IF(M16=1,COUNTIF(M$5:M16,1),"")</f>
        <v>12</v>
      </c>
      <c r="O16" s="39">
        <f>IF(M16=1,SUMIF(M$5:M16,1,G$5:G16),"")</f>
        <v>4.57</v>
      </c>
      <c r="P16" s="39">
        <f>IF(M16=1,MAX(0,MAX(O$5:O16)),"")</f>
        <v>7.3</v>
      </c>
      <c r="Q16" s="40">
        <f>IF(M16=1,P16-O16,"")</f>
        <v>2.73</v>
      </c>
      <c r="R16" s="38">
        <f>IF(M16=1,IF(G16&gt;0,R15+1,0),R15)</f>
        <v>0</v>
      </c>
      <c r="S16" s="38">
        <f>IF(M16=1,IF(G16&lt;0,S15+1,0),S15)</f>
        <v>3</v>
      </c>
      <c r="T16" s="36" t="str">
        <f>IF(M16&lt;&gt;1,"",IF(R15&gt;=3,"前面连赢 3 笔以上","前面连赢 "&amp;R15&amp;" 笔"))</f>
        <v>前面连赢 0 笔</v>
      </c>
      <c r="U16" s="40">
        <f>IF(AND(M16=1,ISNUMBER(H16)),H16-G16,"")</f>
        <v>0.0599999999999999</v>
      </c>
      <c r="V16" s="41">
        <f>IF(M16=1,O16,NA())</f>
        <v>4.57</v>
      </c>
      <c r="W16" s="41">
        <f>IF(M16=1,-Q16,NA())</f>
        <v>-2.73</v>
      </c>
    </row>
    <row r="17">
      <c r="A17" s="17" t="n">
        <v>13</v>
      </c>
      <c r="B17" s="23" t="n">
        <v>47505</v>
      </c>
      <c r="C17" s="25" t="inlineStr">
        <is>
          <t>突破</t>
        </is>
      </c>
      <c r="D17" s="25" t="inlineStr">
        <is>
          <t>品种乙</t>
        </is>
      </c>
      <c r="E17" s="25" t="inlineStr">
        <is>
          <t>多</t>
        </is>
      </c>
      <c r="F17" s="25" t="inlineStr">
        <is>
          <t>午后</t>
        </is>
      </c>
      <c r="G17" s="35" t="n">
        <v>2.35</v>
      </c>
      <c r="H17" s="35" t="n">
        <v>2.41</v>
      </c>
      <c r="I17" s="25" t="inlineStr">
        <is>
          <t>A</t>
        </is>
      </c>
      <c r="J17" s="25" t="inlineStr">
        <is>
          <t>无</t>
        </is>
      </c>
      <c r="K17" s="36" t="str">
        <f>IF(ISNUMBER(B17),"周"&amp;CHOOSE(WEEKDAY(B17,2),"一","二","三","四","五","六","日"),"")</f>
        <v>周二</v>
      </c>
      <c r="L17" s="37">
        <f>IF(ISNUMBER(B17),DATE(YEAR(B17),MONTH(B17),1),"")</f>
        <v>47484.0</v>
      </c>
      <c r="M17" s="38">
        <f>IF(AND(ISNUMBER(B17),ISNUMBER(G17)),IF(AND(OR(NOT(ISNUMBER('例-看板'!$C$4)),B17&gt;='例-看板'!$C$4),OR(NOT(ISNUMBER('例-看板'!$E$4)),B17&lt;='例-看板'!$E$4),OR('例-看板'!$C$5="",C17='例-看板'!$C$5),OR('例-看板'!$E$5="",D17='例-看板'!$E$5)),1,0),0)</f>
        <v>1</v>
      </c>
      <c r="N17" s="38">
        <f>IF(M17=1,COUNTIF(M$5:M17,1),"")</f>
        <v>13</v>
      </c>
      <c r="O17" s="39">
        <f>IF(M17=1,SUMIF(M$5:M17,1,G$5:G17),"")</f>
        <v>6.92</v>
      </c>
      <c r="P17" s="39">
        <f>IF(M17=1,MAX(0,MAX(O$5:O17)),"")</f>
        <v>7.3</v>
      </c>
      <c r="Q17" s="40">
        <f>IF(M17=1,P17-O17,"")</f>
        <v>0.38</v>
      </c>
      <c r="R17" s="38">
        <f>IF(M17=1,IF(G17&gt;0,R16+1,0),R16)</f>
        <v>1</v>
      </c>
      <c r="S17" s="38">
        <f>IF(M17=1,IF(G17&lt;0,S16+1,0),S16)</f>
        <v>0</v>
      </c>
      <c r="T17" s="36" t="str">
        <f>IF(M17&lt;&gt;1,"",IF(R16&gt;=3,"前面连赢 3 笔以上","前面连赢 "&amp;R16&amp;" 笔"))</f>
        <v>前面连赢 0 笔</v>
      </c>
      <c r="U17" s="40">
        <f>IF(AND(M17=1,ISNUMBER(H17)),H17-G17,"")</f>
        <v>0.0600000000000001</v>
      </c>
      <c r="V17" s="41">
        <f>IF(M17=1,O17,NA())</f>
        <v>6.92</v>
      </c>
      <c r="W17" s="41">
        <f>IF(M17=1,-Q17,NA())</f>
        <v>-0.38</v>
      </c>
    </row>
    <row r="18">
      <c r="A18" s="17" t="n">
        <v>14</v>
      </c>
      <c r="B18" s="23" t="n">
        <v>47507</v>
      </c>
      <c r="C18" s="25" t="inlineStr">
        <is>
          <t>突破</t>
        </is>
      </c>
      <c r="D18" s="25" t="inlineStr">
        <is>
          <t>品种乙</t>
        </is>
      </c>
      <c r="E18" s="25" t="inlineStr">
        <is>
          <t>空</t>
        </is>
      </c>
      <c r="F18" s="25" t="inlineStr">
        <is>
          <t>夜盘</t>
        </is>
      </c>
      <c r="G18" s="35" t="n">
        <v>-1.09</v>
      </c>
      <c r="H18" s="35" t="n">
        <v>-1.02</v>
      </c>
      <c r="I18" s="25" t="inlineStr">
        <is>
          <t>B</t>
        </is>
      </c>
      <c r="J18" s="25" t="inlineStr">
        <is>
          <t>无</t>
        </is>
      </c>
      <c r="K18" s="36" t="str">
        <f>IF(ISNUMBER(B18),"周"&amp;CHOOSE(WEEKDAY(B18,2),"一","二","三","四","五","六","日"),"")</f>
        <v>周四</v>
      </c>
      <c r="L18" s="37">
        <f>IF(ISNUMBER(B18),DATE(YEAR(B18),MONTH(B18),1),"")</f>
        <v>47484.0</v>
      </c>
      <c r="M18" s="38">
        <f>IF(AND(ISNUMBER(B18),ISNUMBER(G18)),IF(AND(OR(NOT(ISNUMBER('例-看板'!$C$4)),B18&gt;='例-看板'!$C$4),OR(NOT(ISNUMBER('例-看板'!$E$4)),B18&lt;='例-看板'!$E$4),OR('例-看板'!$C$5="",C18='例-看板'!$C$5),OR('例-看板'!$E$5="",D18='例-看板'!$E$5)),1,0),0)</f>
        <v>1</v>
      </c>
      <c r="N18" s="38">
        <f>IF(M18=1,COUNTIF(M$5:M18,1),"")</f>
        <v>14</v>
      </c>
      <c r="O18" s="39">
        <f>IF(M18=1,SUMIF(M$5:M18,1,G$5:G18),"")</f>
        <v>5.83</v>
      </c>
      <c r="P18" s="39">
        <f>IF(M18=1,MAX(0,MAX(O$5:O18)),"")</f>
        <v>7.3</v>
      </c>
      <c r="Q18" s="40">
        <f>IF(M18=1,P18-O18,"")</f>
        <v>1.47</v>
      </c>
      <c r="R18" s="38">
        <f>IF(M18=1,IF(G18&gt;0,R17+1,0),R17)</f>
        <v>0</v>
      </c>
      <c r="S18" s="38">
        <f>IF(M18=1,IF(G18&lt;0,S17+1,0),S17)</f>
        <v>1</v>
      </c>
      <c r="T18" s="36" t="str">
        <f>IF(M18&lt;&gt;1,"",IF(R17&gt;=3,"前面连赢 3 笔以上","前面连赢 "&amp;R17&amp;" 笔"))</f>
        <v>前面连赢 1 笔</v>
      </c>
      <c r="U18" s="40">
        <f>IF(AND(M18=1,ISNUMBER(H18)),H18-G18,"")</f>
        <v>0.0700000000000001</v>
      </c>
      <c r="V18" s="41">
        <f>IF(M18=1,O18,NA())</f>
        <v>5.83</v>
      </c>
      <c r="W18" s="41">
        <f>IF(M18=1,-Q18,NA())</f>
        <v>-1.47</v>
      </c>
    </row>
    <row r="19">
      <c r="A19" s="17" t="n">
        <v>15</v>
      </c>
      <c r="B19" s="23" t="n">
        <v>47508</v>
      </c>
      <c r="C19" s="25" t="inlineStr">
        <is>
          <t>突破</t>
        </is>
      </c>
      <c r="D19" s="25" t="inlineStr">
        <is>
          <t>品种甲</t>
        </is>
      </c>
      <c r="E19" s="25" t="inlineStr">
        <is>
          <t>空</t>
        </is>
      </c>
      <c r="F19" s="25" t="inlineStr">
        <is>
          <t>午后</t>
        </is>
      </c>
      <c r="G19" s="35" t="n">
        <v>0.54</v>
      </c>
      <c r="H19" s="35" t="n">
        <v>0.57</v>
      </c>
      <c r="I19" s="25" t="inlineStr">
        <is>
          <t>B</t>
        </is>
      </c>
      <c r="J19" s="25" t="inlineStr">
        <is>
          <t>无</t>
        </is>
      </c>
      <c r="K19" s="36" t="str">
        <f>IF(ISNUMBER(B19),"周"&amp;CHOOSE(WEEKDAY(B19,2),"一","二","三","四","五","六","日"),"")</f>
        <v>周五</v>
      </c>
      <c r="L19" s="37">
        <f>IF(ISNUMBER(B19),DATE(YEAR(B19),MONTH(B19),1),"")</f>
        <v>47484.0</v>
      </c>
      <c r="M19" s="38">
        <f>IF(AND(ISNUMBER(B19),ISNUMBER(G19)),IF(AND(OR(NOT(ISNUMBER('例-看板'!$C$4)),B19&gt;='例-看板'!$C$4),OR(NOT(ISNUMBER('例-看板'!$E$4)),B19&lt;='例-看板'!$E$4),OR('例-看板'!$C$5="",C19='例-看板'!$C$5),OR('例-看板'!$E$5="",D19='例-看板'!$E$5)),1,0),0)</f>
        <v>1</v>
      </c>
      <c r="N19" s="38">
        <f>IF(M19=1,COUNTIF(M$5:M19,1),"")</f>
        <v>15</v>
      </c>
      <c r="O19" s="39">
        <f>IF(M19=1,SUMIF(M$5:M19,1,G$5:G19),"")</f>
        <v>6.37</v>
      </c>
      <c r="P19" s="39">
        <f>IF(M19=1,MAX(0,MAX(O$5:O19)),"")</f>
        <v>7.3</v>
      </c>
      <c r="Q19" s="40">
        <f>IF(M19=1,P19-O19,"")</f>
        <v>0.930000000000001</v>
      </c>
      <c r="R19" s="38">
        <f>IF(M19=1,IF(G19&gt;0,R18+1,0),R18)</f>
        <v>1</v>
      </c>
      <c r="S19" s="38">
        <f>IF(M19=1,IF(G19&lt;0,S18+1,0),S18)</f>
        <v>0</v>
      </c>
      <c r="T19" s="36" t="str">
        <f>IF(M19&lt;&gt;1,"",IF(R18&gt;=3,"前面连赢 3 笔以上","前面连赢 "&amp;R18&amp;" 笔"))</f>
        <v>前面连赢 0 笔</v>
      </c>
      <c r="U19" s="40">
        <f>IF(AND(M19=1,ISNUMBER(H19)),H19-G19,"")</f>
        <v>0.0299999999999999</v>
      </c>
      <c r="V19" s="41">
        <f>IF(M19=1,O19,NA())</f>
        <v>6.37</v>
      </c>
      <c r="W19" s="41">
        <f>IF(M19=1,-Q19,NA())</f>
        <v>-0.930000000000001</v>
      </c>
    </row>
    <row r="20">
      <c r="A20" s="17" t="n">
        <v>16</v>
      </c>
      <c r="B20" s="23" t="n">
        <v>47511</v>
      </c>
      <c r="C20" s="25" t="inlineStr">
        <is>
          <t>区间反转</t>
        </is>
      </c>
      <c r="D20" s="25" t="inlineStr">
        <is>
          <t>品种乙</t>
        </is>
      </c>
      <c r="E20" s="25" t="inlineStr">
        <is>
          <t>多</t>
        </is>
      </c>
      <c r="F20" s="25" t="inlineStr">
        <is>
          <t>尾盘</t>
        </is>
      </c>
      <c r="G20" s="35" t="n">
        <v>-0.97</v>
      </c>
      <c r="H20" s="35" t="n">
        <v>-0.95</v>
      </c>
      <c r="I20" s="25" t="inlineStr">
        <is>
          <t>A</t>
        </is>
      </c>
      <c r="J20" s="25" t="inlineStr">
        <is>
          <t>无</t>
        </is>
      </c>
      <c r="K20" s="36" t="str">
        <f>IF(ISNUMBER(B20),"周"&amp;CHOOSE(WEEKDAY(B20,2),"一","二","三","四","五","六","日"),"")</f>
        <v>周一</v>
      </c>
      <c r="L20" s="37">
        <f>IF(ISNUMBER(B20),DATE(YEAR(B20),MONTH(B20),1),"")</f>
        <v>47484.0</v>
      </c>
      <c r="M20" s="38">
        <f>IF(AND(ISNUMBER(B20),ISNUMBER(G20)),IF(AND(OR(NOT(ISNUMBER('例-看板'!$C$4)),B20&gt;='例-看板'!$C$4),OR(NOT(ISNUMBER('例-看板'!$E$4)),B20&lt;='例-看板'!$E$4),OR('例-看板'!$C$5="",C20='例-看板'!$C$5),OR('例-看板'!$E$5="",D20='例-看板'!$E$5)),1,0),0)</f>
        <v>1</v>
      </c>
      <c r="N20" s="38">
        <f>IF(M20=1,COUNTIF(M$5:M20,1),"")</f>
        <v>16</v>
      </c>
      <c r="O20" s="39">
        <f>IF(M20=1,SUMIF(M$5:M20,1,G$5:G20),"")</f>
        <v>5.4</v>
      </c>
      <c r="P20" s="39">
        <f>IF(M20=1,MAX(0,MAX(O$5:O20)),"")</f>
        <v>7.3</v>
      </c>
      <c r="Q20" s="40">
        <f>IF(M20=1,P20-O20,"")</f>
        <v>1.9</v>
      </c>
      <c r="R20" s="38">
        <f>IF(M20=1,IF(G20&gt;0,R19+1,0),R19)</f>
        <v>0</v>
      </c>
      <c r="S20" s="38">
        <f>IF(M20=1,IF(G20&lt;0,S19+1,0),S19)</f>
        <v>1</v>
      </c>
      <c r="T20" s="36" t="str">
        <f>IF(M20&lt;&gt;1,"",IF(R19&gt;=3,"前面连赢 3 笔以上","前面连赢 "&amp;R19&amp;" 笔"))</f>
        <v>前面连赢 1 笔</v>
      </c>
      <c r="U20" s="40">
        <f>IF(AND(M20=1,ISNUMBER(H20)),H20-G20,"")</f>
        <v>0.02</v>
      </c>
      <c r="V20" s="41">
        <f>IF(M20=1,O20,NA())</f>
        <v>5.4</v>
      </c>
      <c r="W20" s="41">
        <f>IF(M20=1,-Q20,NA())</f>
        <v>-1.9</v>
      </c>
    </row>
    <row r="21">
      <c r="A21" s="17" t="n">
        <v>17</v>
      </c>
      <c r="B21" s="23" t="n">
        <v>47512</v>
      </c>
      <c r="C21" s="25" t="inlineStr">
        <is>
          <t>回踩</t>
        </is>
      </c>
      <c r="D21" s="25" t="inlineStr">
        <is>
          <t>品种丙</t>
        </is>
      </c>
      <c r="E21" s="25" t="inlineStr">
        <is>
          <t>空</t>
        </is>
      </c>
      <c r="F21" s="25" t="inlineStr">
        <is>
          <t>尾盘</t>
        </is>
      </c>
      <c r="G21" s="35" t="n">
        <v>1.83</v>
      </c>
      <c r="H21" s="35" t="n">
        <v>1.87</v>
      </c>
      <c r="I21" s="25" t="inlineStr">
        <is>
          <t>D</t>
        </is>
      </c>
      <c r="J21" s="25" t="inlineStr">
        <is>
          <t>追单</t>
        </is>
      </c>
      <c r="K21" s="36" t="str">
        <f>IF(ISNUMBER(B21),"周"&amp;CHOOSE(WEEKDAY(B21,2),"一","二","三","四","五","六","日"),"")</f>
        <v>周二</v>
      </c>
      <c r="L21" s="37">
        <f>IF(ISNUMBER(B21),DATE(YEAR(B21),MONTH(B21),1),"")</f>
        <v>47484.0</v>
      </c>
      <c r="M21" s="38">
        <f>IF(AND(ISNUMBER(B21),ISNUMBER(G21)),IF(AND(OR(NOT(ISNUMBER('例-看板'!$C$4)),B21&gt;='例-看板'!$C$4),OR(NOT(ISNUMBER('例-看板'!$E$4)),B21&lt;='例-看板'!$E$4),OR('例-看板'!$C$5="",C21='例-看板'!$C$5),OR('例-看板'!$E$5="",D21='例-看板'!$E$5)),1,0),0)</f>
        <v>1</v>
      </c>
      <c r="N21" s="38">
        <f>IF(M21=1,COUNTIF(M$5:M21,1),"")</f>
        <v>17</v>
      </c>
      <c r="O21" s="39">
        <f>IF(M21=1,SUMIF(M$5:M21,1,G$5:G21),"")</f>
        <v>7.23</v>
      </c>
      <c r="P21" s="39">
        <f>IF(M21=1,MAX(0,MAX(O$5:O21)),"")</f>
        <v>7.3</v>
      </c>
      <c r="Q21" s="40">
        <f>IF(M21=1,P21-O21,"")</f>
        <v>0.0700000000000003</v>
      </c>
      <c r="R21" s="38">
        <f>IF(M21=1,IF(G21&gt;0,R20+1,0),R20)</f>
        <v>1</v>
      </c>
      <c r="S21" s="38">
        <f>IF(M21=1,IF(G21&lt;0,S20+1,0),S20)</f>
        <v>0</v>
      </c>
      <c r="T21" s="36" t="str">
        <f>IF(M21&lt;&gt;1,"",IF(R20&gt;=3,"前面连赢 3 笔以上","前面连赢 "&amp;R20&amp;" 笔"))</f>
        <v>前面连赢 0 笔</v>
      </c>
      <c r="U21" s="40">
        <f>IF(AND(M21=1,ISNUMBER(H21)),H21-G21,"")</f>
        <v>0.04</v>
      </c>
      <c r="V21" s="41">
        <f>IF(M21=1,O21,NA())</f>
        <v>7.23</v>
      </c>
      <c r="W21" s="41">
        <f>IF(M21=1,-Q21,NA())</f>
        <v>-0.0700000000000003</v>
      </c>
    </row>
    <row r="22">
      <c r="A22" s="17" t="n">
        <v>18</v>
      </c>
      <c r="B22" s="23" t="n">
        <v>47513</v>
      </c>
      <c r="C22" s="25" t="inlineStr">
        <is>
          <t>突破</t>
        </is>
      </c>
      <c r="D22" s="25" t="inlineStr">
        <is>
          <t>品种甲</t>
        </is>
      </c>
      <c r="E22" s="25" t="inlineStr">
        <is>
          <t>多</t>
        </is>
      </c>
      <c r="F22" s="25" t="inlineStr">
        <is>
          <t>夜盘</t>
        </is>
      </c>
      <c r="G22" s="35" t="n">
        <v>-2.62</v>
      </c>
      <c r="H22" s="35" t="n">
        <v>-2.57</v>
      </c>
      <c r="I22" s="25" t="inlineStr">
        <is>
          <t>B</t>
        </is>
      </c>
      <c r="J22" s="25" t="inlineStr">
        <is>
          <t>无</t>
        </is>
      </c>
      <c r="K22" s="36" t="str">
        <f>IF(ISNUMBER(B22),"周"&amp;CHOOSE(WEEKDAY(B22,2),"一","二","三","四","五","六","日"),"")</f>
        <v>周三</v>
      </c>
      <c r="L22" s="37">
        <f>IF(ISNUMBER(B22),DATE(YEAR(B22),MONTH(B22),1),"")</f>
        <v>47484.0</v>
      </c>
      <c r="M22" s="38">
        <f>IF(AND(ISNUMBER(B22),ISNUMBER(G22)),IF(AND(OR(NOT(ISNUMBER('例-看板'!$C$4)),B22&gt;='例-看板'!$C$4),OR(NOT(ISNUMBER('例-看板'!$E$4)),B22&lt;='例-看板'!$E$4),OR('例-看板'!$C$5="",C22='例-看板'!$C$5),OR('例-看板'!$E$5="",D22='例-看板'!$E$5)),1,0),0)</f>
        <v>1</v>
      </c>
      <c r="N22" s="38">
        <f>IF(M22=1,COUNTIF(M$5:M22,1),"")</f>
        <v>18</v>
      </c>
      <c r="O22" s="39">
        <f>IF(M22=1,SUMIF(M$5:M22,1,G$5:G22),"")</f>
        <v>4.61</v>
      </c>
      <c r="P22" s="39">
        <f>IF(M22=1,MAX(0,MAX(O$5:O22)),"")</f>
        <v>7.3</v>
      </c>
      <c r="Q22" s="40">
        <f>IF(M22=1,P22-O22,"")</f>
        <v>2.69</v>
      </c>
      <c r="R22" s="38">
        <f>IF(M22=1,IF(G22&gt;0,R21+1,0),R21)</f>
        <v>0</v>
      </c>
      <c r="S22" s="38">
        <f>IF(M22=1,IF(G22&lt;0,S21+1,0),S21)</f>
        <v>1</v>
      </c>
      <c r="T22" s="36" t="str">
        <f>IF(M22&lt;&gt;1,"",IF(R21&gt;=3,"前面连赢 3 笔以上","前面连赢 "&amp;R21&amp;" 笔"))</f>
        <v>前面连赢 1 笔</v>
      </c>
      <c r="U22" s="40">
        <f>IF(AND(M22=1,ISNUMBER(H22)),H22-G22,"")</f>
        <v>0.0500000000000003</v>
      </c>
      <c r="V22" s="41">
        <f>IF(M22=1,O22,NA())</f>
        <v>4.61</v>
      </c>
      <c r="W22" s="41">
        <f>IF(M22=1,-Q22,NA())</f>
        <v>-2.69</v>
      </c>
    </row>
    <row r="23">
      <c r="A23" s="17" t="n">
        <v>19</v>
      </c>
      <c r="B23" s="23" t="n">
        <v>47514</v>
      </c>
      <c r="C23" s="25" t="inlineStr">
        <is>
          <t>突破</t>
        </is>
      </c>
      <c r="D23" s="25" t="inlineStr">
        <is>
          <t>品种甲</t>
        </is>
      </c>
      <c r="E23" s="25" t="inlineStr">
        <is>
          <t>空</t>
        </is>
      </c>
      <c r="F23" s="25" t="inlineStr">
        <is>
          <t>夜盘</t>
        </is>
      </c>
      <c r="G23" s="35" t="n">
        <v>-1.08</v>
      </c>
      <c r="H23" s="35" t="n">
        <v>-1.06</v>
      </c>
      <c r="I23" s="25" t="inlineStr">
        <is>
          <t>A</t>
        </is>
      </c>
      <c r="J23" s="25" t="inlineStr">
        <is>
          <t>无</t>
        </is>
      </c>
      <c r="K23" s="36" t="str">
        <f>IF(ISNUMBER(B23),"周"&amp;CHOOSE(WEEKDAY(B23,2),"一","二","三","四","五","六","日"),"")</f>
        <v>周四</v>
      </c>
      <c r="L23" s="37">
        <f>IF(ISNUMBER(B23),DATE(YEAR(B23),MONTH(B23),1),"")</f>
        <v>47484.0</v>
      </c>
      <c r="M23" s="38">
        <f>IF(AND(ISNUMBER(B23),ISNUMBER(G23)),IF(AND(OR(NOT(ISNUMBER('例-看板'!$C$4)),B23&gt;='例-看板'!$C$4),OR(NOT(ISNUMBER('例-看板'!$E$4)),B23&lt;='例-看板'!$E$4),OR('例-看板'!$C$5="",C23='例-看板'!$C$5),OR('例-看板'!$E$5="",D23='例-看板'!$E$5)),1,0),0)</f>
        <v>1</v>
      </c>
      <c r="N23" s="38">
        <f>IF(M23=1,COUNTIF(M$5:M23,1),"")</f>
        <v>19</v>
      </c>
      <c r="O23" s="39">
        <f>IF(M23=1,SUMIF(M$5:M23,1,G$5:G23),"")</f>
        <v>3.53</v>
      </c>
      <c r="P23" s="39">
        <f>IF(M23=1,MAX(0,MAX(O$5:O23)),"")</f>
        <v>7.3</v>
      </c>
      <c r="Q23" s="40">
        <f>IF(M23=1,P23-O23,"")</f>
        <v>3.77</v>
      </c>
      <c r="R23" s="38">
        <f>IF(M23=1,IF(G23&gt;0,R22+1,0),R22)</f>
        <v>0</v>
      </c>
      <c r="S23" s="38">
        <f>IF(M23=1,IF(G23&lt;0,S22+1,0),S22)</f>
        <v>2</v>
      </c>
      <c r="T23" s="36" t="str">
        <f>IF(M23&lt;&gt;1,"",IF(R22&gt;=3,"前面连赢 3 笔以上","前面连赢 "&amp;R22&amp;" 笔"))</f>
        <v>前面连赢 0 笔</v>
      </c>
      <c r="U23" s="40">
        <f>IF(AND(M23=1,ISNUMBER(H23)),H23-G23,"")</f>
        <v>0.02</v>
      </c>
      <c r="V23" s="41">
        <f>IF(M23=1,O23,NA())</f>
        <v>3.53</v>
      </c>
      <c r="W23" s="41">
        <f>IF(M23=1,-Q23,NA())</f>
        <v>-3.77</v>
      </c>
    </row>
    <row r="24">
      <c r="A24" s="17" t="n">
        <v>20</v>
      </c>
      <c r="B24" s="23" t="n">
        <v>47515</v>
      </c>
      <c r="C24" s="25" t="inlineStr">
        <is>
          <t>突破</t>
        </is>
      </c>
      <c r="D24" s="25" t="inlineStr">
        <is>
          <t>品种乙</t>
        </is>
      </c>
      <c r="E24" s="25" t="inlineStr">
        <is>
          <t>多</t>
        </is>
      </c>
      <c r="F24" s="25" t="inlineStr">
        <is>
          <t>夜盘</t>
        </is>
      </c>
      <c r="G24" s="35" t="n">
        <v>1.29</v>
      </c>
      <c r="H24" s="35" t="n">
        <v>1.34</v>
      </c>
      <c r="I24" s="25" t="inlineStr">
        <is>
          <t>A</t>
        </is>
      </c>
      <c r="J24" s="25" t="inlineStr">
        <is>
          <t>无</t>
        </is>
      </c>
      <c r="K24" s="36" t="str">
        <f>IF(ISNUMBER(B24),"周"&amp;CHOOSE(WEEKDAY(B24,2),"一","二","三","四","五","六","日"),"")</f>
        <v>周五</v>
      </c>
      <c r="L24" s="37">
        <f>IF(ISNUMBER(B24),DATE(YEAR(B24),MONTH(B24),1),"")</f>
        <v>47515.0</v>
      </c>
      <c r="M24" s="38">
        <f>IF(AND(ISNUMBER(B24),ISNUMBER(G24)),IF(AND(OR(NOT(ISNUMBER('例-看板'!$C$4)),B24&gt;='例-看板'!$C$4),OR(NOT(ISNUMBER('例-看板'!$E$4)),B24&lt;='例-看板'!$E$4),OR('例-看板'!$C$5="",C24='例-看板'!$C$5),OR('例-看板'!$E$5="",D24='例-看板'!$E$5)),1,0),0)</f>
        <v>1</v>
      </c>
      <c r="N24" s="38">
        <f>IF(M24=1,COUNTIF(M$5:M24,1),"")</f>
        <v>20</v>
      </c>
      <c r="O24" s="39">
        <f>IF(M24=1,SUMIF(M$5:M24,1,G$5:G24),"")</f>
        <v>4.82</v>
      </c>
      <c r="P24" s="39">
        <f>IF(M24=1,MAX(0,MAX(O$5:O24)),"")</f>
        <v>7.3</v>
      </c>
      <c r="Q24" s="40">
        <f>IF(M24=1,P24-O24,"")</f>
        <v>2.48</v>
      </c>
      <c r="R24" s="38">
        <f>IF(M24=1,IF(G24&gt;0,R23+1,0),R23)</f>
        <v>1</v>
      </c>
      <c r="S24" s="38">
        <f>IF(M24=1,IF(G24&lt;0,S23+1,0),S23)</f>
        <v>0</v>
      </c>
      <c r="T24" s="36" t="str">
        <f>IF(M24&lt;&gt;1,"",IF(R23&gt;=3,"前面连赢 3 笔以上","前面连赢 "&amp;R23&amp;" 笔"))</f>
        <v>前面连赢 0 笔</v>
      </c>
      <c r="U24" s="40">
        <f>IF(AND(M24=1,ISNUMBER(H24)),H24-G24,"")</f>
        <v>0.05</v>
      </c>
      <c r="V24" s="41">
        <f>IF(M24=1,O24,NA())</f>
        <v>4.82</v>
      </c>
      <c r="W24" s="41">
        <f>IF(M24=1,-Q24,NA())</f>
        <v>-2.48</v>
      </c>
    </row>
    <row r="25">
      <c r="A25" s="17" t="n">
        <v>21</v>
      </c>
      <c r="B25" s="23" t="n">
        <v>47519</v>
      </c>
      <c r="C25" s="25" t="inlineStr">
        <is>
          <t>回踩</t>
        </is>
      </c>
      <c r="D25" s="25" t="inlineStr">
        <is>
          <t>品种甲</t>
        </is>
      </c>
      <c r="E25" s="25" t="inlineStr">
        <is>
          <t>空</t>
        </is>
      </c>
      <c r="F25" s="25" t="inlineStr">
        <is>
          <t>午后</t>
        </is>
      </c>
      <c r="G25" s="35" t="n">
        <v>-0.87</v>
      </c>
      <c r="H25" s="35" t="n">
        <v>-0.83</v>
      </c>
      <c r="I25" s="25" t="inlineStr">
        <is>
          <t>A</t>
        </is>
      </c>
      <c r="J25" s="25" t="inlineStr">
        <is>
          <t>无</t>
        </is>
      </c>
      <c r="K25" s="36" t="str">
        <f>IF(ISNUMBER(B25),"周"&amp;CHOOSE(WEEKDAY(B25,2),"一","二","三","四","五","六","日"),"")</f>
        <v>周二</v>
      </c>
      <c r="L25" s="37">
        <f>IF(ISNUMBER(B25),DATE(YEAR(B25),MONTH(B25),1),"")</f>
        <v>47515.0</v>
      </c>
      <c r="M25" s="38">
        <f>IF(AND(ISNUMBER(B25),ISNUMBER(G25)),IF(AND(OR(NOT(ISNUMBER('例-看板'!$C$4)),B25&gt;='例-看板'!$C$4),OR(NOT(ISNUMBER('例-看板'!$E$4)),B25&lt;='例-看板'!$E$4),OR('例-看板'!$C$5="",C25='例-看板'!$C$5),OR('例-看板'!$E$5="",D25='例-看板'!$E$5)),1,0),0)</f>
        <v>1</v>
      </c>
      <c r="N25" s="38">
        <f>IF(M25=1,COUNTIF(M$5:M25,1),"")</f>
        <v>21</v>
      </c>
      <c r="O25" s="39">
        <f>IF(M25=1,SUMIF(M$5:M25,1,G$5:G25),"")</f>
        <v>3.95</v>
      </c>
      <c r="P25" s="39">
        <f>IF(M25=1,MAX(0,MAX(O$5:O25)),"")</f>
        <v>7.3</v>
      </c>
      <c r="Q25" s="40">
        <f>IF(M25=1,P25-O25,"")</f>
        <v>3.35</v>
      </c>
      <c r="R25" s="38">
        <f>IF(M25=1,IF(G25&gt;0,R24+1,0),R24)</f>
        <v>0</v>
      </c>
      <c r="S25" s="38">
        <f>IF(M25=1,IF(G25&lt;0,S24+1,0),S24)</f>
        <v>1</v>
      </c>
      <c r="T25" s="36" t="str">
        <f>IF(M25&lt;&gt;1,"",IF(R24&gt;=3,"前面连赢 3 笔以上","前面连赢 "&amp;R24&amp;" 笔"))</f>
        <v>前面连赢 1 笔</v>
      </c>
      <c r="U25" s="40">
        <f>IF(AND(M25=1,ISNUMBER(H25)),H25-G25,"")</f>
        <v>0.04</v>
      </c>
      <c r="V25" s="41">
        <f>IF(M25=1,O25,NA())</f>
        <v>3.95</v>
      </c>
      <c r="W25" s="41">
        <f>IF(M25=1,-Q25,NA())</f>
        <v>-3.35</v>
      </c>
    </row>
    <row r="26">
      <c r="A26" s="17" t="n">
        <v>22</v>
      </c>
      <c r="B26" s="23" t="n">
        <v>47520</v>
      </c>
      <c r="C26" s="25" t="inlineStr">
        <is>
          <t>区间反转</t>
        </is>
      </c>
      <c r="D26" s="25" t="inlineStr">
        <is>
          <t>品种丙</t>
        </is>
      </c>
      <c r="E26" s="25" t="inlineStr">
        <is>
          <t>空</t>
        </is>
      </c>
      <c r="F26" s="25" t="inlineStr">
        <is>
          <t>开盘 30 分钟</t>
        </is>
      </c>
      <c r="G26" s="35" t="n">
        <v>-0.91</v>
      </c>
      <c r="H26" s="35" t="n">
        <v>-0.88</v>
      </c>
      <c r="I26" s="25" t="inlineStr">
        <is>
          <t>A</t>
        </is>
      </c>
      <c r="J26" s="25" t="inlineStr">
        <is>
          <t>无</t>
        </is>
      </c>
      <c r="K26" s="36" t="str">
        <f>IF(ISNUMBER(B26),"周"&amp;CHOOSE(WEEKDAY(B26,2),"一","二","三","四","五","六","日"),"")</f>
        <v>周三</v>
      </c>
      <c r="L26" s="37">
        <f>IF(ISNUMBER(B26),DATE(YEAR(B26),MONTH(B26),1),"")</f>
        <v>47515.0</v>
      </c>
      <c r="M26" s="38">
        <f>IF(AND(ISNUMBER(B26),ISNUMBER(G26)),IF(AND(OR(NOT(ISNUMBER('例-看板'!$C$4)),B26&gt;='例-看板'!$C$4),OR(NOT(ISNUMBER('例-看板'!$E$4)),B26&lt;='例-看板'!$E$4),OR('例-看板'!$C$5="",C26='例-看板'!$C$5),OR('例-看板'!$E$5="",D26='例-看板'!$E$5)),1,0),0)</f>
        <v>1</v>
      </c>
      <c r="N26" s="38">
        <f>IF(M26=1,COUNTIF(M$5:M26,1),"")</f>
        <v>22</v>
      </c>
      <c r="O26" s="39">
        <f>IF(M26=1,SUMIF(M$5:M26,1,G$5:G26),"")</f>
        <v>3.04</v>
      </c>
      <c r="P26" s="39">
        <f>IF(M26=1,MAX(0,MAX(O$5:O26)),"")</f>
        <v>7.3</v>
      </c>
      <c r="Q26" s="40">
        <f>IF(M26=1,P26-O26,"")</f>
        <v>4.26</v>
      </c>
      <c r="R26" s="38">
        <f>IF(M26=1,IF(G26&gt;0,R25+1,0),R25)</f>
        <v>0</v>
      </c>
      <c r="S26" s="38">
        <f>IF(M26=1,IF(G26&lt;0,S25+1,0),S25)</f>
        <v>2</v>
      </c>
      <c r="T26" s="36" t="str">
        <f>IF(M26&lt;&gt;1,"",IF(R25&gt;=3,"前面连赢 3 笔以上","前面连赢 "&amp;R25&amp;" 笔"))</f>
        <v>前面连赢 0 笔</v>
      </c>
      <c r="U26" s="40">
        <f>IF(AND(M26=1,ISNUMBER(H26)),H26-G26,"")</f>
        <v>0.03</v>
      </c>
      <c r="V26" s="41">
        <f>IF(M26=1,O26,NA())</f>
        <v>3.04</v>
      </c>
      <c r="W26" s="41">
        <f>IF(M26=1,-Q26,NA())</f>
        <v>-4.26</v>
      </c>
    </row>
    <row r="27">
      <c r="A27" s="17" t="n">
        <v>23</v>
      </c>
      <c r="B27" s="23" t="n">
        <v>47522</v>
      </c>
      <c r="C27" s="25" t="inlineStr">
        <is>
          <t>突破</t>
        </is>
      </c>
      <c r="D27" s="25" t="inlineStr">
        <is>
          <t>品种甲</t>
        </is>
      </c>
      <c r="E27" s="25" t="inlineStr">
        <is>
          <t>多</t>
        </is>
      </c>
      <c r="F27" s="25" t="inlineStr">
        <is>
          <t>午后</t>
        </is>
      </c>
      <c r="G27" s="35" t="n">
        <v>-1.05</v>
      </c>
      <c r="H27" s="35" t="n">
        <v>-0.96</v>
      </c>
      <c r="I27" s="25" t="inlineStr">
        <is>
          <t>D</t>
        </is>
      </c>
      <c r="J27" s="25" t="inlineStr">
        <is>
          <t>扛单</t>
        </is>
      </c>
      <c r="K27" s="36" t="str">
        <f>IF(ISNUMBER(B27),"周"&amp;CHOOSE(WEEKDAY(B27,2),"一","二","三","四","五","六","日"),"")</f>
        <v>周五</v>
      </c>
      <c r="L27" s="37">
        <f>IF(ISNUMBER(B27),DATE(YEAR(B27),MONTH(B27),1),"")</f>
        <v>47515.0</v>
      </c>
      <c r="M27" s="38">
        <f>IF(AND(ISNUMBER(B27),ISNUMBER(G27)),IF(AND(OR(NOT(ISNUMBER('例-看板'!$C$4)),B27&gt;='例-看板'!$C$4),OR(NOT(ISNUMBER('例-看板'!$E$4)),B27&lt;='例-看板'!$E$4),OR('例-看板'!$C$5="",C27='例-看板'!$C$5),OR('例-看板'!$E$5="",D27='例-看板'!$E$5)),1,0),0)</f>
        <v>1</v>
      </c>
      <c r="N27" s="38">
        <f>IF(M27=1,COUNTIF(M$5:M27,1),"")</f>
        <v>23</v>
      </c>
      <c r="O27" s="39">
        <f>IF(M27=1,SUMIF(M$5:M27,1,G$5:G27),"")</f>
        <v>1.99</v>
      </c>
      <c r="P27" s="39">
        <f>IF(M27=1,MAX(0,MAX(O$5:O27)),"")</f>
        <v>7.3</v>
      </c>
      <c r="Q27" s="40">
        <f>IF(M27=1,P27-O27,"")</f>
        <v>5.31</v>
      </c>
      <c r="R27" s="38">
        <f>IF(M27=1,IF(G27&gt;0,R26+1,0),R26)</f>
        <v>0</v>
      </c>
      <c r="S27" s="38">
        <f>IF(M27=1,IF(G27&lt;0,S26+1,0),S26)</f>
        <v>3</v>
      </c>
      <c r="T27" s="36" t="str">
        <f>IF(M27&lt;&gt;1,"",IF(R26&gt;=3,"前面连赢 3 笔以上","前面连赢 "&amp;R26&amp;" 笔"))</f>
        <v>前面连赢 0 笔</v>
      </c>
      <c r="U27" s="40">
        <f>IF(AND(M27=1,ISNUMBER(H27)),H27-G27,"")</f>
        <v>0.0900000000000001</v>
      </c>
      <c r="V27" s="41">
        <f>IF(M27=1,O27,NA())</f>
        <v>1.99</v>
      </c>
      <c r="W27" s="41">
        <f>IF(M27=1,-Q27,NA())</f>
        <v>-5.31</v>
      </c>
    </row>
    <row r="28">
      <c r="A28" s="17" t="n">
        <v>24</v>
      </c>
      <c r="B28" s="23" t="n">
        <v>47525</v>
      </c>
      <c r="C28" s="25" t="inlineStr">
        <is>
          <t>区间反转</t>
        </is>
      </c>
      <c r="D28" s="25" t="inlineStr">
        <is>
          <t>品种甲</t>
        </is>
      </c>
      <c r="E28" s="25" t="inlineStr">
        <is>
          <t>多</t>
        </is>
      </c>
      <c r="F28" s="25" t="inlineStr">
        <is>
          <t>上午</t>
        </is>
      </c>
      <c r="G28" s="35" t="n">
        <v>-0.87</v>
      </c>
      <c r="H28" s="35" t="n">
        <v>-0.84</v>
      </c>
      <c r="I28" s="25" t="inlineStr">
        <is>
          <t>A</t>
        </is>
      </c>
      <c r="J28" s="25" t="inlineStr">
        <is>
          <t>无</t>
        </is>
      </c>
      <c r="K28" s="36" t="str">
        <f>IF(ISNUMBER(B28),"周"&amp;CHOOSE(WEEKDAY(B28,2),"一","二","三","四","五","六","日"),"")</f>
        <v>周一</v>
      </c>
      <c r="L28" s="37">
        <f>IF(ISNUMBER(B28),DATE(YEAR(B28),MONTH(B28),1),"")</f>
        <v>47515.0</v>
      </c>
      <c r="M28" s="38">
        <f>IF(AND(ISNUMBER(B28),ISNUMBER(G28)),IF(AND(OR(NOT(ISNUMBER('例-看板'!$C$4)),B28&gt;='例-看板'!$C$4),OR(NOT(ISNUMBER('例-看板'!$E$4)),B28&lt;='例-看板'!$E$4),OR('例-看板'!$C$5="",C28='例-看板'!$C$5),OR('例-看板'!$E$5="",D28='例-看板'!$E$5)),1,0),0)</f>
        <v>1</v>
      </c>
      <c r="N28" s="38">
        <f>IF(M28=1,COUNTIF(M$5:M28,1),"")</f>
        <v>24</v>
      </c>
      <c r="O28" s="39">
        <f>IF(M28=1,SUMIF(M$5:M28,1,G$5:G28),"")</f>
        <v>1.12</v>
      </c>
      <c r="P28" s="39">
        <f>IF(M28=1,MAX(0,MAX(O$5:O28)),"")</f>
        <v>7.3</v>
      </c>
      <c r="Q28" s="40">
        <f>IF(M28=1,P28-O28,"")</f>
        <v>6.18</v>
      </c>
      <c r="R28" s="38">
        <f>IF(M28=1,IF(G28&gt;0,R27+1,0),R27)</f>
        <v>0</v>
      </c>
      <c r="S28" s="38">
        <f>IF(M28=1,IF(G28&lt;0,S27+1,0),S27)</f>
        <v>4</v>
      </c>
      <c r="T28" s="36" t="str">
        <f>IF(M28&lt;&gt;1,"",IF(R27&gt;=3,"前面连赢 3 笔以上","前面连赢 "&amp;R27&amp;" 笔"))</f>
        <v>前面连赢 0 笔</v>
      </c>
      <c r="U28" s="40">
        <f>IF(AND(M28=1,ISNUMBER(H28)),H28-G28,"")</f>
        <v>0.03</v>
      </c>
      <c r="V28" s="41">
        <f>IF(M28=1,O28,NA())</f>
        <v>1.12</v>
      </c>
      <c r="W28" s="41">
        <f>IF(M28=1,-Q28,NA())</f>
        <v>-6.18</v>
      </c>
    </row>
    <row r="29">
      <c r="A29" s="17" t="n">
        <v>25</v>
      </c>
      <c r="B29" s="23" t="n">
        <v>47526</v>
      </c>
      <c r="C29" s="25" t="inlineStr">
        <is>
          <t>突破</t>
        </is>
      </c>
      <c r="D29" s="25" t="inlineStr">
        <is>
          <t>品种丙</t>
        </is>
      </c>
      <c r="E29" s="25" t="inlineStr">
        <is>
          <t>空</t>
        </is>
      </c>
      <c r="F29" s="25" t="inlineStr">
        <is>
          <t>上午</t>
        </is>
      </c>
      <c r="G29" s="35" t="n">
        <v>1.03</v>
      </c>
      <c r="H29" s="35" t="n">
        <v>1.06</v>
      </c>
      <c r="I29" s="25" t="inlineStr">
        <is>
          <t>A</t>
        </is>
      </c>
      <c r="J29" s="25" t="inlineStr">
        <is>
          <t>无</t>
        </is>
      </c>
      <c r="K29" s="36" t="str">
        <f>IF(ISNUMBER(B29),"周"&amp;CHOOSE(WEEKDAY(B29,2),"一","二","三","四","五","六","日"),"")</f>
        <v>周二</v>
      </c>
      <c r="L29" s="37">
        <f>IF(ISNUMBER(B29),DATE(YEAR(B29),MONTH(B29),1),"")</f>
        <v>47515.0</v>
      </c>
      <c r="M29" s="38">
        <f>IF(AND(ISNUMBER(B29),ISNUMBER(G29)),IF(AND(OR(NOT(ISNUMBER('例-看板'!$C$4)),B29&gt;='例-看板'!$C$4),OR(NOT(ISNUMBER('例-看板'!$E$4)),B29&lt;='例-看板'!$E$4),OR('例-看板'!$C$5="",C29='例-看板'!$C$5),OR('例-看板'!$E$5="",D29='例-看板'!$E$5)),1,0),0)</f>
        <v>1</v>
      </c>
      <c r="N29" s="38">
        <f>IF(M29=1,COUNTIF(M$5:M29,1),"")</f>
        <v>25</v>
      </c>
      <c r="O29" s="39">
        <f>IF(M29=1,SUMIF(M$5:M29,1,G$5:G29),"")</f>
        <v>2.15</v>
      </c>
      <c r="P29" s="39">
        <f>IF(M29=1,MAX(0,MAX(O$5:O29)),"")</f>
        <v>7.3</v>
      </c>
      <c r="Q29" s="40">
        <f>IF(M29=1,P29-O29,"")</f>
        <v>5.15</v>
      </c>
      <c r="R29" s="38">
        <f>IF(M29=1,IF(G29&gt;0,R28+1,0),R28)</f>
        <v>1</v>
      </c>
      <c r="S29" s="38">
        <f>IF(M29=1,IF(G29&lt;0,S28+1,0),S28)</f>
        <v>0</v>
      </c>
      <c r="T29" s="36" t="str">
        <f>IF(M29&lt;&gt;1,"",IF(R28&gt;=3,"前面连赢 3 笔以上","前面连赢 "&amp;R28&amp;" 笔"))</f>
        <v>前面连赢 0 笔</v>
      </c>
      <c r="U29" s="40">
        <f>IF(AND(M29=1,ISNUMBER(H29)),H29-G29,"")</f>
        <v>0.03</v>
      </c>
      <c r="V29" s="41">
        <f>IF(M29=1,O29,NA())</f>
        <v>2.15</v>
      </c>
      <c r="W29" s="41">
        <f>IF(M29=1,-Q29,NA())</f>
        <v>-5.15</v>
      </c>
    </row>
    <row r="30">
      <c r="A30" s="17" t="n">
        <v>26</v>
      </c>
      <c r="B30" s="23" t="n">
        <v>47527</v>
      </c>
      <c r="C30" s="25" t="inlineStr">
        <is>
          <t>突破</t>
        </is>
      </c>
      <c r="D30" s="25" t="inlineStr">
        <is>
          <t>品种甲</t>
        </is>
      </c>
      <c r="E30" s="25" t="inlineStr">
        <is>
          <t>空</t>
        </is>
      </c>
      <c r="F30" s="25" t="inlineStr">
        <is>
          <t>尾盘</t>
        </is>
      </c>
      <c r="G30" s="35" t="n">
        <v>0.6</v>
      </c>
      <c r="H30" s="35" t="n">
        <v>0.63</v>
      </c>
      <c r="I30" s="25" t="inlineStr">
        <is>
          <t>C</t>
        </is>
      </c>
      <c r="J30" s="25" t="inlineStr">
        <is>
          <t>追单</t>
        </is>
      </c>
      <c r="K30" s="36" t="str">
        <f>IF(ISNUMBER(B30),"周"&amp;CHOOSE(WEEKDAY(B30,2),"一","二","三","四","五","六","日"),"")</f>
        <v>周三</v>
      </c>
      <c r="L30" s="37">
        <f>IF(ISNUMBER(B30),DATE(YEAR(B30),MONTH(B30),1),"")</f>
        <v>47515.0</v>
      </c>
      <c r="M30" s="38">
        <f>IF(AND(ISNUMBER(B30),ISNUMBER(G30)),IF(AND(OR(NOT(ISNUMBER('例-看板'!$C$4)),B30&gt;='例-看板'!$C$4),OR(NOT(ISNUMBER('例-看板'!$E$4)),B30&lt;='例-看板'!$E$4),OR('例-看板'!$C$5="",C30='例-看板'!$C$5),OR('例-看板'!$E$5="",D30='例-看板'!$E$5)),1,0),0)</f>
        <v>1</v>
      </c>
      <c r="N30" s="38">
        <f>IF(M30=1,COUNTIF(M$5:M30,1),"")</f>
        <v>26</v>
      </c>
      <c r="O30" s="39">
        <f>IF(M30=1,SUMIF(M$5:M30,1,G$5:G30),"")</f>
        <v>2.75</v>
      </c>
      <c r="P30" s="39">
        <f>IF(M30=1,MAX(0,MAX(O$5:O30)),"")</f>
        <v>7.3</v>
      </c>
      <c r="Q30" s="40">
        <f>IF(M30=1,P30-O30,"")</f>
        <v>4.55</v>
      </c>
      <c r="R30" s="38">
        <f>IF(M30=1,IF(G30&gt;0,R29+1,0),R29)</f>
        <v>2</v>
      </c>
      <c r="S30" s="38">
        <f>IF(M30=1,IF(G30&lt;0,S29+1,0),S29)</f>
        <v>0</v>
      </c>
      <c r="T30" s="36" t="str">
        <f>IF(M30&lt;&gt;1,"",IF(R29&gt;=3,"前面连赢 3 笔以上","前面连赢 "&amp;R29&amp;" 笔"))</f>
        <v>前面连赢 1 笔</v>
      </c>
      <c r="U30" s="40">
        <f>IF(AND(M30=1,ISNUMBER(H30)),H30-G30,"")</f>
        <v>0.03</v>
      </c>
      <c r="V30" s="41">
        <f>IF(M30=1,O30,NA())</f>
        <v>2.75</v>
      </c>
      <c r="W30" s="41">
        <f>IF(M30=1,-Q30,NA())</f>
        <v>-4.55</v>
      </c>
    </row>
    <row r="31">
      <c r="A31" s="17" t="n">
        <v>27</v>
      </c>
      <c r="B31" s="23" t="n">
        <v>47529</v>
      </c>
      <c r="C31" s="25" t="inlineStr">
        <is>
          <t>回踩</t>
        </is>
      </c>
      <c r="D31" s="25" t="inlineStr">
        <is>
          <t>品种乙</t>
        </is>
      </c>
      <c r="E31" s="25" t="inlineStr">
        <is>
          <t>空</t>
        </is>
      </c>
      <c r="F31" s="25" t="inlineStr">
        <is>
          <t>夜盘</t>
        </is>
      </c>
      <c r="G31" s="35" t="n">
        <v>0.88</v>
      </c>
      <c r="H31" s="35" t="n">
        <v>0.92</v>
      </c>
      <c r="I31" s="25" t="inlineStr">
        <is>
          <t>A</t>
        </is>
      </c>
      <c r="J31" s="25" t="inlineStr">
        <is>
          <t>无</t>
        </is>
      </c>
      <c r="K31" s="36" t="str">
        <f>IF(ISNUMBER(B31),"周"&amp;CHOOSE(WEEKDAY(B31,2),"一","二","三","四","五","六","日"),"")</f>
        <v>周五</v>
      </c>
      <c r="L31" s="37">
        <f>IF(ISNUMBER(B31),DATE(YEAR(B31),MONTH(B31),1),"")</f>
        <v>47515.0</v>
      </c>
      <c r="M31" s="38">
        <f>IF(AND(ISNUMBER(B31),ISNUMBER(G31)),IF(AND(OR(NOT(ISNUMBER('例-看板'!$C$4)),B31&gt;='例-看板'!$C$4),OR(NOT(ISNUMBER('例-看板'!$E$4)),B31&lt;='例-看板'!$E$4),OR('例-看板'!$C$5="",C31='例-看板'!$C$5),OR('例-看板'!$E$5="",D31='例-看板'!$E$5)),1,0),0)</f>
        <v>1</v>
      </c>
      <c r="N31" s="38">
        <f>IF(M31=1,COUNTIF(M$5:M31,1),"")</f>
        <v>27</v>
      </c>
      <c r="O31" s="39">
        <f>IF(M31=1,SUMIF(M$5:M31,1,G$5:G31),"")</f>
        <v>3.63</v>
      </c>
      <c r="P31" s="39">
        <f>IF(M31=1,MAX(0,MAX(O$5:O31)),"")</f>
        <v>7.3</v>
      </c>
      <c r="Q31" s="40">
        <f>IF(M31=1,P31-O31,"")</f>
        <v>3.67</v>
      </c>
      <c r="R31" s="38">
        <f>IF(M31=1,IF(G31&gt;0,R30+1,0),R30)</f>
        <v>3</v>
      </c>
      <c r="S31" s="38">
        <f>IF(M31=1,IF(G31&lt;0,S30+1,0),S30)</f>
        <v>0</v>
      </c>
      <c r="T31" s="36" t="str">
        <f>IF(M31&lt;&gt;1,"",IF(R30&gt;=3,"前面连赢 3 笔以上","前面连赢 "&amp;R30&amp;" 笔"))</f>
        <v>前面连赢 2 笔</v>
      </c>
      <c r="U31" s="40">
        <f>IF(AND(M31=1,ISNUMBER(H31)),H31-G31,"")</f>
        <v>0.04</v>
      </c>
      <c r="V31" s="41">
        <f>IF(M31=1,O31,NA())</f>
        <v>3.63</v>
      </c>
      <c r="W31" s="41">
        <f>IF(M31=1,-Q31,NA())</f>
        <v>-3.67</v>
      </c>
    </row>
    <row r="32">
      <c r="A32" s="17" t="n">
        <v>28</v>
      </c>
      <c r="B32" s="23" t="n">
        <v>47532</v>
      </c>
      <c r="C32" s="25" t="inlineStr">
        <is>
          <t>突破</t>
        </is>
      </c>
      <c r="D32" s="25" t="inlineStr">
        <is>
          <t>品种丙</t>
        </is>
      </c>
      <c r="E32" s="25" t="inlineStr">
        <is>
          <t>空</t>
        </is>
      </c>
      <c r="F32" s="25" t="inlineStr">
        <is>
          <t>上午</t>
        </is>
      </c>
      <c r="G32" s="35" t="n">
        <v>-1.07</v>
      </c>
      <c r="H32" s="35" t="n">
        <v>-1.04</v>
      </c>
      <c r="I32" s="25" t="inlineStr">
        <is>
          <t>D</t>
        </is>
      </c>
      <c r="J32" s="25" t="inlineStr">
        <is>
          <t>扛单</t>
        </is>
      </c>
      <c r="K32" s="36" t="str">
        <f>IF(ISNUMBER(B32),"周"&amp;CHOOSE(WEEKDAY(B32,2),"一","二","三","四","五","六","日"),"")</f>
        <v>周一</v>
      </c>
      <c r="L32" s="37">
        <f>IF(ISNUMBER(B32),DATE(YEAR(B32),MONTH(B32),1),"")</f>
        <v>47515.0</v>
      </c>
      <c r="M32" s="38">
        <f>IF(AND(ISNUMBER(B32),ISNUMBER(G32)),IF(AND(OR(NOT(ISNUMBER('例-看板'!$C$4)),B32&gt;='例-看板'!$C$4),OR(NOT(ISNUMBER('例-看板'!$E$4)),B32&lt;='例-看板'!$E$4),OR('例-看板'!$C$5="",C32='例-看板'!$C$5),OR('例-看板'!$E$5="",D32='例-看板'!$E$5)),1,0),0)</f>
        <v>1</v>
      </c>
      <c r="N32" s="38">
        <f>IF(M32=1,COUNTIF(M$5:M32,1),"")</f>
        <v>28</v>
      </c>
      <c r="O32" s="39">
        <f>IF(M32=1,SUMIF(M$5:M32,1,G$5:G32),"")</f>
        <v>2.56</v>
      </c>
      <c r="P32" s="39">
        <f>IF(M32=1,MAX(0,MAX(O$5:O32)),"")</f>
        <v>7.3</v>
      </c>
      <c r="Q32" s="40">
        <f>IF(M32=1,P32-O32,"")</f>
        <v>4.74</v>
      </c>
      <c r="R32" s="38">
        <f>IF(M32=1,IF(G32&gt;0,R31+1,0),R31)</f>
        <v>0</v>
      </c>
      <c r="S32" s="38">
        <f>IF(M32=1,IF(G32&lt;0,S31+1,0),S31)</f>
        <v>1</v>
      </c>
      <c r="T32" s="36" t="str">
        <f>IF(M32&lt;&gt;1,"",IF(R31&gt;=3,"前面连赢 3 笔以上","前面连赢 "&amp;R31&amp;" 笔"))</f>
        <v>前面连赢 3 笔以上</v>
      </c>
      <c r="U32" s="40">
        <f>IF(AND(M32=1,ISNUMBER(H32)),H32-G32,"")</f>
        <v>0.03</v>
      </c>
      <c r="V32" s="41">
        <f>IF(M32=1,O32,NA())</f>
        <v>2.56</v>
      </c>
      <c r="W32" s="41">
        <f>IF(M32=1,-Q32,NA())</f>
        <v>-4.74</v>
      </c>
    </row>
    <row r="33">
      <c r="A33" s="17" t="n">
        <v>29</v>
      </c>
      <c r="B33" s="23" t="n">
        <v>47533</v>
      </c>
      <c r="C33" s="25" t="inlineStr">
        <is>
          <t>回踩</t>
        </is>
      </c>
      <c r="D33" s="25" t="inlineStr">
        <is>
          <t>品种乙</t>
        </is>
      </c>
      <c r="E33" s="25" t="inlineStr">
        <is>
          <t>空</t>
        </is>
      </c>
      <c r="F33" s="25" t="inlineStr">
        <is>
          <t>开盘 30 分钟</t>
        </is>
      </c>
      <c r="G33" s="35" t="n">
        <v>-0.97</v>
      </c>
      <c r="H33" s="35" t="n">
        <v>-0.89</v>
      </c>
      <c r="I33" s="25" t="inlineStr">
        <is>
          <t>A</t>
        </is>
      </c>
      <c r="J33" s="25" t="inlineStr">
        <is>
          <t>无</t>
        </is>
      </c>
      <c r="K33" s="36" t="str">
        <f>IF(ISNUMBER(B33),"周"&amp;CHOOSE(WEEKDAY(B33,2),"一","二","三","四","五","六","日"),"")</f>
        <v>周二</v>
      </c>
      <c r="L33" s="37">
        <f>IF(ISNUMBER(B33),DATE(YEAR(B33),MONTH(B33),1),"")</f>
        <v>47515.0</v>
      </c>
      <c r="M33" s="38">
        <f>IF(AND(ISNUMBER(B33),ISNUMBER(G33)),IF(AND(OR(NOT(ISNUMBER('例-看板'!$C$4)),B33&gt;='例-看板'!$C$4),OR(NOT(ISNUMBER('例-看板'!$E$4)),B33&lt;='例-看板'!$E$4),OR('例-看板'!$C$5="",C33='例-看板'!$C$5),OR('例-看板'!$E$5="",D33='例-看板'!$E$5)),1,0),0)</f>
        <v>1</v>
      </c>
      <c r="N33" s="38">
        <f>IF(M33=1,COUNTIF(M$5:M33,1),"")</f>
        <v>29</v>
      </c>
      <c r="O33" s="39">
        <f>IF(M33=1,SUMIF(M$5:M33,1,G$5:G33),"")</f>
        <v>1.59</v>
      </c>
      <c r="P33" s="39">
        <f>IF(M33=1,MAX(0,MAX(O$5:O33)),"")</f>
        <v>7.3</v>
      </c>
      <c r="Q33" s="40">
        <f>IF(M33=1,P33-O33,"")</f>
        <v>5.71</v>
      </c>
      <c r="R33" s="38">
        <f>IF(M33=1,IF(G33&gt;0,R32+1,0),R32)</f>
        <v>0</v>
      </c>
      <c r="S33" s="38">
        <f>IF(M33=1,IF(G33&lt;0,S32+1,0),S32)</f>
        <v>2</v>
      </c>
      <c r="T33" s="36" t="str">
        <f>IF(M33&lt;&gt;1,"",IF(R32&gt;=3,"前面连赢 3 笔以上","前面连赢 "&amp;R32&amp;" 笔"))</f>
        <v>前面连赢 0 笔</v>
      </c>
      <c r="U33" s="40">
        <f>IF(AND(M33=1,ISNUMBER(H33)),H33-G33,"")</f>
        <v>0.08</v>
      </c>
      <c r="V33" s="41">
        <f>IF(M33=1,O33,NA())</f>
        <v>1.59</v>
      </c>
      <c r="W33" s="41">
        <f>IF(M33=1,-Q33,NA())</f>
        <v>-5.71</v>
      </c>
    </row>
    <row r="34">
      <c r="A34" s="17" t="n">
        <v>30</v>
      </c>
      <c r="B34" s="23" t="n">
        <v>47534</v>
      </c>
      <c r="C34" s="25" t="inlineStr">
        <is>
          <t>回踩</t>
        </is>
      </c>
      <c r="D34" s="25" t="inlineStr">
        <is>
          <t>品种乙</t>
        </is>
      </c>
      <c r="E34" s="25" t="inlineStr">
        <is>
          <t>多</t>
        </is>
      </c>
      <c r="F34" s="25" t="inlineStr">
        <is>
          <t>午后</t>
        </is>
      </c>
      <c r="G34" s="35" t="n">
        <v>-1.07</v>
      </c>
      <c r="H34" s="35" t="n">
        <v>-1.04</v>
      </c>
      <c r="I34" s="25" t="inlineStr">
        <is>
          <t>A</t>
        </is>
      </c>
      <c r="J34" s="25" t="inlineStr">
        <is>
          <t>无</t>
        </is>
      </c>
      <c r="K34" s="36" t="str">
        <f>IF(ISNUMBER(B34),"周"&amp;CHOOSE(WEEKDAY(B34,2),"一","二","三","四","五","六","日"),"")</f>
        <v>周三</v>
      </c>
      <c r="L34" s="37">
        <f>IF(ISNUMBER(B34),DATE(YEAR(B34),MONTH(B34),1),"")</f>
        <v>47515.0</v>
      </c>
      <c r="M34" s="38">
        <f>IF(AND(ISNUMBER(B34),ISNUMBER(G34)),IF(AND(OR(NOT(ISNUMBER('例-看板'!$C$4)),B34&gt;='例-看板'!$C$4),OR(NOT(ISNUMBER('例-看板'!$E$4)),B34&lt;='例-看板'!$E$4),OR('例-看板'!$C$5="",C34='例-看板'!$C$5),OR('例-看板'!$E$5="",D34='例-看板'!$E$5)),1,0),0)</f>
        <v>1</v>
      </c>
      <c r="N34" s="38">
        <f>IF(M34=1,COUNTIF(M$5:M34,1),"")</f>
        <v>30</v>
      </c>
      <c r="O34" s="39">
        <f>IF(M34=1,SUMIF(M$5:M34,1,G$5:G34),"")</f>
        <v>0.52</v>
      </c>
      <c r="P34" s="39">
        <f>IF(M34=1,MAX(0,MAX(O$5:O34)),"")</f>
        <v>7.3</v>
      </c>
      <c r="Q34" s="40">
        <f>IF(M34=1,P34-O34,"")</f>
        <v>6.78</v>
      </c>
      <c r="R34" s="38">
        <f>IF(M34=1,IF(G34&gt;0,R33+1,0),R33)</f>
        <v>0</v>
      </c>
      <c r="S34" s="38">
        <f>IF(M34=1,IF(G34&lt;0,S33+1,0),S33)</f>
        <v>3</v>
      </c>
      <c r="T34" s="36" t="str">
        <f>IF(M34&lt;&gt;1,"",IF(R33&gt;=3,"前面连赢 3 笔以上","前面连赢 "&amp;R33&amp;" 笔"))</f>
        <v>前面连赢 0 笔</v>
      </c>
      <c r="U34" s="40">
        <f>IF(AND(M34=1,ISNUMBER(H34)),H34-G34,"")</f>
        <v>0.03</v>
      </c>
      <c r="V34" s="41">
        <f>IF(M34=1,O34,NA())</f>
        <v>0.52</v>
      </c>
      <c r="W34" s="41">
        <f>IF(M34=1,-Q34,NA())</f>
        <v>-6.78</v>
      </c>
    </row>
    <row r="35">
      <c r="A35" s="17" t="n">
        <v>31</v>
      </c>
      <c r="B35" s="23" t="n">
        <v>47536</v>
      </c>
      <c r="C35" s="25" t="inlineStr">
        <is>
          <t>突破</t>
        </is>
      </c>
      <c r="D35" s="25" t="inlineStr">
        <is>
          <t>品种乙</t>
        </is>
      </c>
      <c r="E35" s="25" t="inlineStr">
        <is>
          <t>多</t>
        </is>
      </c>
      <c r="F35" s="25" t="inlineStr">
        <is>
          <t>上午</t>
        </is>
      </c>
      <c r="G35" s="35" t="n">
        <v>3.3</v>
      </c>
      <c r="H35" s="35" t="n">
        <v>3.39</v>
      </c>
      <c r="I35" s="25" t="inlineStr">
        <is>
          <t>A</t>
        </is>
      </c>
      <c r="J35" s="25" t="inlineStr">
        <is>
          <t>无</t>
        </is>
      </c>
      <c r="K35" s="36" t="str">
        <f>IF(ISNUMBER(B35),"周"&amp;CHOOSE(WEEKDAY(B35,2),"一","二","三","四","五","六","日"),"")</f>
        <v>周五</v>
      </c>
      <c r="L35" s="37">
        <f>IF(ISNUMBER(B35),DATE(YEAR(B35),MONTH(B35),1),"")</f>
        <v>47515.0</v>
      </c>
      <c r="M35" s="38">
        <f>IF(AND(ISNUMBER(B35),ISNUMBER(G35)),IF(AND(OR(NOT(ISNUMBER('例-看板'!$C$4)),B35&gt;='例-看板'!$C$4),OR(NOT(ISNUMBER('例-看板'!$E$4)),B35&lt;='例-看板'!$E$4),OR('例-看板'!$C$5="",C35='例-看板'!$C$5),OR('例-看板'!$E$5="",D35='例-看板'!$E$5)),1,0),0)</f>
        <v>1</v>
      </c>
      <c r="N35" s="38">
        <f>IF(M35=1,COUNTIF(M$5:M35,1),"")</f>
        <v>31</v>
      </c>
      <c r="O35" s="39">
        <f>IF(M35=1,SUMIF(M$5:M35,1,G$5:G35),"")</f>
        <v>3.82</v>
      </c>
      <c r="P35" s="39">
        <f>IF(M35=1,MAX(0,MAX(O$5:O35)),"")</f>
        <v>7.3</v>
      </c>
      <c r="Q35" s="40">
        <f>IF(M35=1,P35-O35,"")</f>
        <v>3.48</v>
      </c>
      <c r="R35" s="38">
        <f>IF(M35=1,IF(G35&gt;0,R34+1,0),R34)</f>
        <v>1</v>
      </c>
      <c r="S35" s="38">
        <f>IF(M35=1,IF(G35&lt;0,S34+1,0),S34)</f>
        <v>0</v>
      </c>
      <c r="T35" s="36" t="str">
        <f>IF(M35&lt;&gt;1,"",IF(R34&gt;=3,"前面连赢 3 笔以上","前面连赢 "&amp;R34&amp;" 笔"))</f>
        <v>前面连赢 0 笔</v>
      </c>
      <c r="U35" s="40">
        <f>IF(AND(M35=1,ISNUMBER(H35)),H35-G35,"")</f>
        <v>0.0900000000000003</v>
      </c>
      <c r="V35" s="41">
        <f>IF(M35=1,O35,NA())</f>
        <v>3.82</v>
      </c>
      <c r="W35" s="41">
        <f>IF(M35=1,-Q35,NA())</f>
        <v>-3.48</v>
      </c>
    </row>
    <row r="36">
      <c r="A36" s="17" t="n">
        <v>32</v>
      </c>
      <c r="B36" s="23" t="n">
        <v>47541</v>
      </c>
      <c r="C36" s="25" t="inlineStr">
        <is>
          <t>突破</t>
        </is>
      </c>
      <c r="D36" s="25" t="inlineStr">
        <is>
          <t>品种甲</t>
        </is>
      </c>
      <c r="E36" s="25" t="inlineStr">
        <is>
          <t>多</t>
        </is>
      </c>
      <c r="F36" s="25" t="inlineStr">
        <is>
          <t>开盘 30 分钟</t>
        </is>
      </c>
      <c r="G36" s="35" t="n">
        <v>-1.01</v>
      </c>
      <c r="H36" s="35" t="n">
        <v>-0.93</v>
      </c>
      <c r="I36" s="25" t="inlineStr">
        <is>
          <t>B</t>
        </is>
      </c>
      <c r="J36" s="25" t="inlineStr">
        <is>
          <t>无</t>
        </is>
      </c>
      <c r="K36" s="36" t="str">
        <f>IF(ISNUMBER(B36),"周"&amp;CHOOSE(WEEKDAY(B36,2),"一","二","三","四","五","六","日"),"")</f>
        <v>周三</v>
      </c>
      <c r="L36" s="37">
        <f>IF(ISNUMBER(B36),DATE(YEAR(B36),MONTH(B36),1),"")</f>
        <v>47515.0</v>
      </c>
      <c r="M36" s="38">
        <f>IF(AND(ISNUMBER(B36),ISNUMBER(G36)),IF(AND(OR(NOT(ISNUMBER('例-看板'!$C$4)),B36&gt;='例-看板'!$C$4),OR(NOT(ISNUMBER('例-看板'!$E$4)),B36&lt;='例-看板'!$E$4),OR('例-看板'!$C$5="",C36='例-看板'!$C$5),OR('例-看板'!$E$5="",D36='例-看板'!$E$5)),1,0),0)</f>
        <v>1</v>
      </c>
      <c r="N36" s="38">
        <f>IF(M36=1,COUNTIF(M$5:M36,1),"")</f>
        <v>32</v>
      </c>
      <c r="O36" s="39">
        <f>IF(M36=1,SUMIF(M$5:M36,1,G$5:G36),"")</f>
        <v>2.81</v>
      </c>
      <c r="P36" s="39">
        <f>IF(M36=1,MAX(0,MAX(O$5:O36)),"")</f>
        <v>7.3</v>
      </c>
      <c r="Q36" s="40">
        <f>IF(M36=1,P36-O36,"")</f>
        <v>4.49</v>
      </c>
      <c r="R36" s="38">
        <f>IF(M36=1,IF(G36&gt;0,R35+1,0),R35)</f>
        <v>0</v>
      </c>
      <c r="S36" s="38">
        <f>IF(M36=1,IF(G36&lt;0,S35+1,0),S35)</f>
        <v>1</v>
      </c>
      <c r="T36" s="36" t="str">
        <f>IF(M36&lt;&gt;1,"",IF(R35&gt;=3,"前面连赢 3 笔以上","前面连赢 "&amp;R35&amp;" 笔"))</f>
        <v>前面连赢 1 笔</v>
      </c>
      <c r="U36" s="40">
        <f>IF(AND(M36=1,ISNUMBER(H36)),H36-G36,"")</f>
        <v>0.08</v>
      </c>
      <c r="V36" s="41">
        <f>IF(M36=1,O36,NA())</f>
        <v>2.81</v>
      </c>
      <c r="W36" s="41">
        <f>IF(M36=1,-Q36,NA())</f>
        <v>-4.49</v>
      </c>
    </row>
    <row r="37">
      <c r="A37" s="17" t="n">
        <v>33</v>
      </c>
      <c r="B37" s="23" t="n">
        <v>47542</v>
      </c>
      <c r="C37" s="25" t="inlineStr">
        <is>
          <t>突破</t>
        </is>
      </c>
      <c r="D37" s="25" t="inlineStr">
        <is>
          <t>品种丙</t>
        </is>
      </c>
      <c r="E37" s="25" t="inlineStr">
        <is>
          <t>空</t>
        </is>
      </c>
      <c r="F37" s="25" t="inlineStr">
        <is>
          <t>午后</t>
        </is>
      </c>
      <c r="G37" s="35" t="n">
        <v>-0.85</v>
      </c>
      <c r="H37" s="35" t="n">
        <v>-0.8</v>
      </c>
      <c r="I37" s="25" t="inlineStr">
        <is>
          <t>D</t>
        </is>
      </c>
      <c r="J37" s="25" t="inlineStr">
        <is>
          <t>止损挪远</t>
        </is>
      </c>
      <c r="K37" s="36" t="str">
        <f>IF(ISNUMBER(B37),"周"&amp;CHOOSE(WEEKDAY(B37,2),"一","二","三","四","五","六","日"),"")</f>
        <v>周四</v>
      </c>
      <c r="L37" s="37">
        <f>IF(ISNUMBER(B37),DATE(YEAR(B37),MONTH(B37),1),"")</f>
        <v>47515.0</v>
      </c>
      <c r="M37" s="38">
        <f>IF(AND(ISNUMBER(B37),ISNUMBER(G37)),IF(AND(OR(NOT(ISNUMBER('例-看板'!$C$4)),B37&gt;='例-看板'!$C$4),OR(NOT(ISNUMBER('例-看板'!$E$4)),B37&lt;='例-看板'!$E$4),OR('例-看板'!$C$5="",C37='例-看板'!$C$5),OR('例-看板'!$E$5="",D37='例-看板'!$E$5)),1,0),0)</f>
        <v>1</v>
      </c>
      <c r="N37" s="38">
        <f>IF(M37=1,COUNTIF(M$5:M37,1),"")</f>
        <v>33</v>
      </c>
      <c r="O37" s="39">
        <f>IF(M37=1,SUMIF(M$5:M37,1,G$5:G37),"")</f>
        <v>1.96</v>
      </c>
      <c r="P37" s="39">
        <f>IF(M37=1,MAX(0,MAX(O$5:O37)),"")</f>
        <v>7.3</v>
      </c>
      <c r="Q37" s="40">
        <f>IF(M37=1,P37-O37,"")</f>
        <v>5.34</v>
      </c>
      <c r="R37" s="38">
        <f>IF(M37=1,IF(G37&gt;0,R36+1,0),R36)</f>
        <v>0</v>
      </c>
      <c r="S37" s="38">
        <f>IF(M37=1,IF(G37&lt;0,S36+1,0),S36)</f>
        <v>2</v>
      </c>
      <c r="T37" s="36" t="str">
        <f>IF(M37&lt;&gt;1,"",IF(R36&gt;=3,"前面连赢 3 笔以上","前面连赢 "&amp;R36&amp;" 笔"))</f>
        <v>前面连赢 0 笔</v>
      </c>
      <c r="U37" s="40">
        <f>IF(AND(M37=1,ISNUMBER(H37)),H37-G37,"")</f>
        <v>0.0499999999999999</v>
      </c>
      <c r="V37" s="41">
        <f>IF(M37=1,O37,NA())</f>
        <v>1.96</v>
      </c>
      <c r="W37" s="41">
        <f>IF(M37=1,-Q37,NA())</f>
        <v>-5.34</v>
      </c>
    </row>
    <row r="38">
      <c r="A38" s="17" t="n">
        <v>34</v>
      </c>
      <c r="B38" s="23" t="n">
        <v>47543</v>
      </c>
      <c r="C38" s="25" t="inlineStr">
        <is>
          <t>突破</t>
        </is>
      </c>
      <c r="D38" s="25" t="inlineStr">
        <is>
          <t>品种乙</t>
        </is>
      </c>
      <c r="E38" s="25" t="inlineStr">
        <is>
          <t>空</t>
        </is>
      </c>
      <c r="F38" s="25" t="inlineStr">
        <is>
          <t>午后</t>
        </is>
      </c>
      <c r="G38" s="35" t="n">
        <v>1.33</v>
      </c>
      <c r="H38" s="35" t="n">
        <v>1.42</v>
      </c>
      <c r="I38" s="25" t="inlineStr">
        <is>
          <t>D</t>
        </is>
      </c>
      <c r="J38" s="25" t="inlineStr">
        <is>
          <t>扛单</t>
        </is>
      </c>
      <c r="K38" s="36" t="str">
        <f>IF(ISNUMBER(B38),"周"&amp;CHOOSE(WEEKDAY(B38,2),"一","二","三","四","五","六","日"),"")</f>
        <v>周五</v>
      </c>
      <c r="L38" s="37">
        <f>IF(ISNUMBER(B38),DATE(YEAR(B38),MONTH(B38),1),"")</f>
        <v>47543.0</v>
      </c>
      <c r="M38" s="38">
        <f>IF(AND(ISNUMBER(B38),ISNUMBER(G38)),IF(AND(OR(NOT(ISNUMBER('例-看板'!$C$4)),B38&gt;='例-看板'!$C$4),OR(NOT(ISNUMBER('例-看板'!$E$4)),B38&lt;='例-看板'!$E$4),OR('例-看板'!$C$5="",C38='例-看板'!$C$5),OR('例-看板'!$E$5="",D38='例-看板'!$E$5)),1,0),0)</f>
        <v>1</v>
      </c>
      <c r="N38" s="38">
        <f>IF(M38=1,COUNTIF(M$5:M38,1),"")</f>
        <v>34</v>
      </c>
      <c r="O38" s="39">
        <f>IF(M38=1,SUMIF(M$5:M38,1,G$5:G38),"")</f>
        <v>3.29</v>
      </c>
      <c r="P38" s="39">
        <f>IF(M38=1,MAX(0,MAX(O$5:O38)),"")</f>
        <v>7.3</v>
      </c>
      <c r="Q38" s="40">
        <f>IF(M38=1,P38-O38,"")</f>
        <v>4.01</v>
      </c>
      <c r="R38" s="38">
        <f>IF(M38=1,IF(G38&gt;0,R37+1,0),R37)</f>
        <v>1</v>
      </c>
      <c r="S38" s="38">
        <f>IF(M38=1,IF(G38&lt;0,S37+1,0),S37)</f>
        <v>0</v>
      </c>
      <c r="T38" s="36" t="str">
        <f>IF(M38&lt;&gt;1,"",IF(R37&gt;=3,"前面连赢 3 笔以上","前面连赢 "&amp;R37&amp;" 笔"))</f>
        <v>前面连赢 0 笔</v>
      </c>
      <c r="U38" s="40">
        <f>IF(AND(M38=1,ISNUMBER(H38)),H38-G38,"")</f>
        <v>0.0899999999999999</v>
      </c>
      <c r="V38" s="41">
        <f>IF(M38=1,O38,NA())</f>
        <v>3.29</v>
      </c>
      <c r="W38" s="41">
        <f>IF(M38=1,-Q38,NA())</f>
        <v>-4.01</v>
      </c>
    </row>
    <row r="39">
      <c r="A39" s="17" t="n">
        <v>35</v>
      </c>
      <c r="B39" s="23" t="n">
        <v>47546</v>
      </c>
      <c r="C39" s="25" t="inlineStr">
        <is>
          <t>回踩</t>
        </is>
      </c>
      <c r="D39" s="25" t="inlineStr">
        <is>
          <t>品种甲</t>
        </is>
      </c>
      <c r="E39" s="25" t="inlineStr">
        <is>
          <t>多</t>
        </is>
      </c>
      <c r="F39" s="25" t="inlineStr">
        <is>
          <t>夜盘</t>
        </is>
      </c>
      <c r="G39" s="35" t="n">
        <v>-1.05</v>
      </c>
      <c r="H39" s="35" t="n">
        <v>-1.03</v>
      </c>
      <c r="I39" s="25" t="inlineStr">
        <is>
          <t>A</t>
        </is>
      </c>
      <c r="J39" s="25" t="inlineStr">
        <is>
          <t>无</t>
        </is>
      </c>
      <c r="K39" s="36" t="str">
        <f>IF(ISNUMBER(B39),"周"&amp;CHOOSE(WEEKDAY(B39,2),"一","二","三","四","五","六","日"),"")</f>
        <v>周一</v>
      </c>
      <c r="L39" s="37">
        <f>IF(ISNUMBER(B39),DATE(YEAR(B39),MONTH(B39),1),"")</f>
        <v>47543.0</v>
      </c>
      <c r="M39" s="38">
        <f>IF(AND(ISNUMBER(B39),ISNUMBER(G39)),IF(AND(OR(NOT(ISNUMBER('例-看板'!$C$4)),B39&gt;='例-看板'!$C$4),OR(NOT(ISNUMBER('例-看板'!$E$4)),B39&lt;='例-看板'!$E$4),OR('例-看板'!$C$5="",C39='例-看板'!$C$5),OR('例-看板'!$E$5="",D39='例-看板'!$E$5)),1,0),0)</f>
        <v>1</v>
      </c>
      <c r="N39" s="38">
        <f>IF(M39=1,COUNTIF(M$5:M39,1),"")</f>
        <v>35</v>
      </c>
      <c r="O39" s="39">
        <f>IF(M39=1,SUMIF(M$5:M39,1,G$5:G39),"")</f>
        <v>2.24</v>
      </c>
      <c r="P39" s="39">
        <f>IF(M39=1,MAX(0,MAX(O$5:O39)),"")</f>
        <v>7.3</v>
      </c>
      <c r="Q39" s="40">
        <f>IF(M39=1,P39-O39,"")</f>
        <v>5.06</v>
      </c>
      <c r="R39" s="38">
        <f>IF(M39=1,IF(G39&gt;0,R38+1,0),R38)</f>
        <v>0</v>
      </c>
      <c r="S39" s="38">
        <f>IF(M39=1,IF(G39&lt;0,S38+1,0),S38)</f>
        <v>1</v>
      </c>
      <c r="T39" s="36" t="str">
        <f>IF(M39&lt;&gt;1,"",IF(R38&gt;=3,"前面连赢 3 笔以上","前面连赢 "&amp;R38&amp;" 笔"))</f>
        <v>前面连赢 1 笔</v>
      </c>
      <c r="U39" s="40">
        <f>IF(AND(M39=1,ISNUMBER(H39)),H39-G39,"")</f>
        <v>0.02</v>
      </c>
      <c r="V39" s="41">
        <f>IF(M39=1,O39,NA())</f>
        <v>2.24</v>
      </c>
      <c r="W39" s="41">
        <f>IF(M39=1,-Q39,NA())</f>
        <v>-5.06</v>
      </c>
    </row>
    <row r="40">
      <c r="A40" s="17" t="n">
        <v>36</v>
      </c>
      <c r="B40" s="23" t="n">
        <v>47547</v>
      </c>
      <c r="C40" s="25" t="inlineStr">
        <is>
          <t>区间反转</t>
        </is>
      </c>
      <c r="D40" s="25" t="inlineStr">
        <is>
          <t>品种乙</t>
        </is>
      </c>
      <c r="E40" s="25" t="inlineStr">
        <is>
          <t>多</t>
        </is>
      </c>
      <c r="F40" s="25" t="inlineStr">
        <is>
          <t>开盘 30 分钟</t>
        </is>
      </c>
      <c r="G40" s="35" t="n">
        <v>-0.88</v>
      </c>
      <c r="H40" s="35" t="n">
        <v>-0.8100000000000001</v>
      </c>
      <c r="I40" s="25" t="inlineStr">
        <is>
          <t>B</t>
        </is>
      </c>
      <c r="J40" s="25" t="inlineStr">
        <is>
          <t>无</t>
        </is>
      </c>
      <c r="K40" s="36" t="str">
        <f>IF(ISNUMBER(B40),"周"&amp;CHOOSE(WEEKDAY(B40,2),"一","二","三","四","五","六","日"),"")</f>
        <v>周二</v>
      </c>
      <c r="L40" s="37">
        <f>IF(ISNUMBER(B40),DATE(YEAR(B40),MONTH(B40),1),"")</f>
        <v>47543.0</v>
      </c>
      <c r="M40" s="38">
        <f>IF(AND(ISNUMBER(B40),ISNUMBER(G40)),IF(AND(OR(NOT(ISNUMBER('例-看板'!$C$4)),B40&gt;='例-看板'!$C$4),OR(NOT(ISNUMBER('例-看板'!$E$4)),B40&lt;='例-看板'!$E$4),OR('例-看板'!$C$5="",C40='例-看板'!$C$5),OR('例-看板'!$E$5="",D40='例-看板'!$E$5)),1,0),0)</f>
        <v>1</v>
      </c>
      <c r="N40" s="38">
        <f>IF(M40=1,COUNTIF(M$5:M40,1),"")</f>
        <v>36</v>
      </c>
      <c r="O40" s="39">
        <f>IF(M40=1,SUMIF(M$5:M40,1,G$5:G40),"")</f>
        <v>1.36</v>
      </c>
      <c r="P40" s="39">
        <f>IF(M40=1,MAX(0,MAX(O$5:O40)),"")</f>
        <v>7.3</v>
      </c>
      <c r="Q40" s="40">
        <f>IF(M40=1,P40-O40,"")</f>
        <v>5.94</v>
      </c>
      <c r="R40" s="38">
        <f>IF(M40=1,IF(G40&gt;0,R39+1,0),R39)</f>
        <v>0</v>
      </c>
      <c r="S40" s="38">
        <f>IF(M40=1,IF(G40&lt;0,S39+1,0),S39)</f>
        <v>2</v>
      </c>
      <c r="T40" s="36" t="str">
        <f>IF(M40&lt;&gt;1,"",IF(R39&gt;=3,"前面连赢 3 笔以上","前面连赢 "&amp;R39&amp;" 笔"))</f>
        <v>前面连赢 0 笔</v>
      </c>
      <c r="U40" s="40">
        <f>IF(AND(M40=1,ISNUMBER(H40)),H40-G40,"")</f>
        <v>0.07</v>
      </c>
      <c r="V40" s="41">
        <f>IF(M40=1,O40,NA())</f>
        <v>1.36</v>
      </c>
      <c r="W40" s="41">
        <f>IF(M40=1,-Q40,NA())</f>
        <v>-5.94</v>
      </c>
    </row>
    <row r="41">
      <c r="A41" s="17" t="n">
        <v>37</v>
      </c>
      <c r="B41" s="23" t="n">
        <v>47548</v>
      </c>
      <c r="C41" s="25" t="inlineStr">
        <is>
          <t>区间反转</t>
        </is>
      </c>
      <c r="D41" s="25" t="inlineStr">
        <is>
          <t>品种丙</t>
        </is>
      </c>
      <c r="E41" s="25" t="inlineStr">
        <is>
          <t>空</t>
        </is>
      </c>
      <c r="F41" s="25" t="inlineStr">
        <is>
          <t>尾盘</t>
        </is>
      </c>
      <c r="G41" s="35" t="n">
        <v>-1.01</v>
      </c>
      <c r="H41" s="35" t="n">
        <v>-0.92</v>
      </c>
      <c r="I41" s="25" t="inlineStr">
        <is>
          <t>B</t>
        </is>
      </c>
      <c r="J41" s="25" t="inlineStr">
        <is>
          <t>无</t>
        </is>
      </c>
      <c r="K41" s="36" t="str">
        <f>IF(ISNUMBER(B41),"周"&amp;CHOOSE(WEEKDAY(B41,2),"一","二","三","四","五","六","日"),"")</f>
        <v>周三</v>
      </c>
      <c r="L41" s="37">
        <f>IF(ISNUMBER(B41),DATE(YEAR(B41),MONTH(B41),1),"")</f>
        <v>47543.0</v>
      </c>
      <c r="M41" s="38">
        <f>IF(AND(ISNUMBER(B41),ISNUMBER(G41)),IF(AND(OR(NOT(ISNUMBER('例-看板'!$C$4)),B41&gt;='例-看板'!$C$4),OR(NOT(ISNUMBER('例-看板'!$E$4)),B41&lt;='例-看板'!$E$4),OR('例-看板'!$C$5="",C41='例-看板'!$C$5),OR('例-看板'!$E$5="",D41='例-看板'!$E$5)),1,0),0)</f>
        <v>1</v>
      </c>
      <c r="N41" s="38">
        <f>IF(M41=1,COUNTIF(M$5:M41,1),"")</f>
        <v>37</v>
      </c>
      <c r="O41" s="39">
        <f>IF(M41=1,SUMIF(M$5:M41,1,G$5:G41),"")</f>
        <v>0.35</v>
      </c>
      <c r="P41" s="39">
        <f>IF(M41=1,MAX(0,MAX(O$5:O41)),"")</f>
        <v>7.3</v>
      </c>
      <c r="Q41" s="40">
        <f>IF(M41=1,P41-O41,"")</f>
        <v>6.95</v>
      </c>
      <c r="R41" s="38">
        <f>IF(M41=1,IF(G41&gt;0,R40+1,0),R40)</f>
        <v>0</v>
      </c>
      <c r="S41" s="38">
        <f>IF(M41=1,IF(G41&lt;0,S40+1,0),S40)</f>
        <v>3</v>
      </c>
      <c r="T41" s="36" t="str">
        <f>IF(M41&lt;&gt;1,"",IF(R40&gt;=3,"前面连赢 3 笔以上","前面连赢 "&amp;R40&amp;" 笔"))</f>
        <v>前面连赢 0 笔</v>
      </c>
      <c r="U41" s="40">
        <f>IF(AND(M41=1,ISNUMBER(H41)),H41-G41,"")</f>
        <v>0.09</v>
      </c>
      <c r="V41" s="41">
        <f>IF(M41=1,O41,NA())</f>
        <v>0.35</v>
      </c>
      <c r="W41" s="41">
        <f>IF(M41=1,-Q41,NA())</f>
        <v>-6.95</v>
      </c>
    </row>
    <row r="42">
      <c r="A42" s="17" t="n">
        <v>38</v>
      </c>
      <c r="B42" s="23" t="n">
        <v>47549</v>
      </c>
      <c r="C42" s="25" t="inlineStr">
        <is>
          <t>区间反转</t>
        </is>
      </c>
      <c r="D42" s="25" t="inlineStr">
        <is>
          <t>品种丙</t>
        </is>
      </c>
      <c r="E42" s="25" t="inlineStr">
        <is>
          <t>多</t>
        </is>
      </c>
      <c r="F42" s="25" t="inlineStr">
        <is>
          <t>尾盘</t>
        </is>
      </c>
      <c r="G42" s="35" t="n">
        <v>-1.04</v>
      </c>
      <c r="H42" s="35" t="n">
        <v>-0.97</v>
      </c>
      <c r="I42" s="25" t="inlineStr">
        <is>
          <t>A</t>
        </is>
      </c>
      <c r="J42" s="25" t="inlineStr">
        <is>
          <t>无</t>
        </is>
      </c>
      <c r="K42" s="36" t="str">
        <f>IF(ISNUMBER(B42),"周"&amp;CHOOSE(WEEKDAY(B42,2),"一","二","三","四","五","六","日"),"")</f>
        <v>周四</v>
      </c>
      <c r="L42" s="37">
        <f>IF(ISNUMBER(B42),DATE(YEAR(B42),MONTH(B42),1),"")</f>
        <v>47543.0</v>
      </c>
      <c r="M42" s="38">
        <f>IF(AND(ISNUMBER(B42),ISNUMBER(G42)),IF(AND(OR(NOT(ISNUMBER('例-看板'!$C$4)),B42&gt;='例-看板'!$C$4),OR(NOT(ISNUMBER('例-看板'!$E$4)),B42&lt;='例-看板'!$E$4),OR('例-看板'!$C$5="",C42='例-看板'!$C$5),OR('例-看板'!$E$5="",D42='例-看板'!$E$5)),1,0),0)</f>
        <v>1</v>
      </c>
      <c r="N42" s="38">
        <f>IF(M42=1,COUNTIF(M$5:M42,1),"")</f>
        <v>38</v>
      </c>
      <c r="O42" s="39">
        <f>IF(M42=1,SUMIF(M$5:M42,1,G$5:G42),"")</f>
        <v>-0.69</v>
      </c>
      <c r="P42" s="39">
        <f>IF(M42=1,MAX(0,MAX(O$5:O42)),"")</f>
        <v>7.3</v>
      </c>
      <c r="Q42" s="40">
        <f>IF(M42=1,P42-O42,"")</f>
        <v>7.99</v>
      </c>
      <c r="R42" s="38">
        <f>IF(M42=1,IF(G42&gt;0,R41+1,0),R41)</f>
        <v>0</v>
      </c>
      <c r="S42" s="38">
        <f>IF(M42=1,IF(G42&lt;0,S41+1,0),S41)</f>
        <v>4</v>
      </c>
      <c r="T42" s="36" t="str">
        <f>IF(M42&lt;&gt;1,"",IF(R41&gt;=3,"前面连赢 3 笔以上","前面连赢 "&amp;R41&amp;" 笔"))</f>
        <v>前面连赢 0 笔</v>
      </c>
      <c r="U42" s="40">
        <f>IF(AND(M42=1,ISNUMBER(H42)),H42-G42,"")</f>
        <v>0.0700000000000001</v>
      </c>
      <c r="V42" s="41">
        <f>IF(M42=1,O42,NA())</f>
        <v>-0.69</v>
      </c>
      <c r="W42" s="41">
        <f>IF(M42=1,-Q42,NA())</f>
        <v>-7.99</v>
      </c>
    </row>
    <row r="43">
      <c r="A43" s="17" t="n">
        <v>39</v>
      </c>
      <c r="B43" s="23" t="n">
        <v>47553</v>
      </c>
      <c r="C43" s="25" t="inlineStr">
        <is>
          <t>突破</t>
        </is>
      </c>
      <c r="D43" s="25" t="inlineStr">
        <is>
          <t>品种乙</t>
        </is>
      </c>
      <c r="E43" s="25" t="inlineStr">
        <is>
          <t>多</t>
        </is>
      </c>
      <c r="F43" s="25" t="inlineStr">
        <is>
          <t>上午</t>
        </is>
      </c>
      <c r="G43" s="35" t="n">
        <v>-0.91</v>
      </c>
      <c r="H43" s="35" t="n">
        <v>-0.86</v>
      </c>
      <c r="I43" s="25" t="inlineStr">
        <is>
          <t>A</t>
        </is>
      </c>
      <c r="J43" s="25" t="inlineStr">
        <is>
          <t>无</t>
        </is>
      </c>
      <c r="K43" s="36" t="str">
        <f>IF(ISNUMBER(B43),"周"&amp;CHOOSE(WEEKDAY(B43,2),"一","二","三","四","五","六","日"),"")</f>
        <v>周一</v>
      </c>
      <c r="L43" s="37">
        <f>IF(ISNUMBER(B43),DATE(YEAR(B43),MONTH(B43),1),"")</f>
        <v>47543.0</v>
      </c>
      <c r="M43" s="38">
        <f>IF(AND(ISNUMBER(B43),ISNUMBER(G43)),IF(AND(OR(NOT(ISNUMBER('例-看板'!$C$4)),B43&gt;='例-看板'!$C$4),OR(NOT(ISNUMBER('例-看板'!$E$4)),B43&lt;='例-看板'!$E$4),OR('例-看板'!$C$5="",C43='例-看板'!$C$5),OR('例-看板'!$E$5="",D43='例-看板'!$E$5)),1,0),0)</f>
        <v>1</v>
      </c>
      <c r="N43" s="38">
        <f>IF(M43=1,COUNTIF(M$5:M43,1),"")</f>
        <v>39</v>
      </c>
      <c r="O43" s="39">
        <f>IF(M43=1,SUMIF(M$5:M43,1,G$5:G43),"")</f>
        <v>-1.6</v>
      </c>
      <c r="P43" s="39">
        <f>IF(M43=1,MAX(0,MAX(O$5:O43)),"")</f>
        <v>7.3</v>
      </c>
      <c r="Q43" s="40">
        <f>IF(M43=1,P43-O43,"")</f>
        <v>8.9</v>
      </c>
      <c r="R43" s="38">
        <f>IF(M43=1,IF(G43&gt;0,R42+1,0),R42)</f>
        <v>0</v>
      </c>
      <c r="S43" s="38">
        <f>IF(M43=1,IF(G43&lt;0,S42+1,0),S42)</f>
        <v>5</v>
      </c>
      <c r="T43" s="36" t="str">
        <f>IF(M43&lt;&gt;1,"",IF(R42&gt;=3,"前面连赢 3 笔以上","前面连赢 "&amp;R42&amp;" 笔"))</f>
        <v>前面连赢 0 笔</v>
      </c>
      <c r="U43" s="40">
        <f>IF(AND(M43=1,ISNUMBER(H43)),H43-G43,"")</f>
        <v>0.05</v>
      </c>
      <c r="V43" s="41">
        <f>IF(M43=1,O43,NA())</f>
        <v>-1.6</v>
      </c>
      <c r="W43" s="41">
        <f>IF(M43=1,-Q43,NA())</f>
        <v>-8.9</v>
      </c>
    </row>
    <row r="44">
      <c r="A44" s="17" t="n">
        <v>40</v>
      </c>
      <c r="B44" s="23" t="n">
        <v>47554</v>
      </c>
      <c r="C44" s="25" t="inlineStr">
        <is>
          <t>回踩</t>
        </is>
      </c>
      <c r="D44" s="25" t="inlineStr">
        <is>
          <t>品种甲</t>
        </is>
      </c>
      <c r="E44" s="25" t="inlineStr">
        <is>
          <t>多</t>
        </is>
      </c>
      <c r="F44" s="25" t="inlineStr">
        <is>
          <t>夜盘</t>
        </is>
      </c>
      <c r="G44" s="35" t="n">
        <v>-0.86</v>
      </c>
      <c r="H44" s="35" t="n">
        <v>-0.78</v>
      </c>
      <c r="I44" s="25" t="inlineStr">
        <is>
          <t>B</t>
        </is>
      </c>
      <c r="J44" s="25" t="inlineStr">
        <is>
          <t>无</t>
        </is>
      </c>
      <c r="K44" s="36" t="str">
        <f>IF(ISNUMBER(B44),"周"&amp;CHOOSE(WEEKDAY(B44,2),"一","二","三","四","五","六","日"),"")</f>
        <v>周二</v>
      </c>
      <c r="L44" s="37">
        <f>IF(ISNUMBER(B44),DATE(YEAR(B44),MONTH(B44),1),"")</f>
        <v>47543.0</v>
      </c>
      <c r="M44" s="38">
        <f>IF(AND(ISNUMBER(B44),ISNUMBER(G44)),IF(AND(OR(NOT(ISNUMBER('例-看板'!$C$4)),B44&gt;='例-看板'!$C$4),OR(NOT(ISNUMBER('例-看板'!$E$4)),B44&lt;='例-看板'!$E$4),OR('例-看板'!$C$5="",C44='例-看板'!$C$5),OR('例-看板'!$E$5="",D44='例-看板'!$E$5)),1,0),0)</f>
        <v>1</v>
      </c>
      <c r="N44" s="38">
        <f>IF(M44=1,COUNTIF(M$5:M44,1),"")</f>
        <v>40</v>
      </c>
      <c r="O44" s="39">
        <f>IF(M44=1,SUMIF(M$5:M44,1,G$5:G44),"")</f>
        <v>-2.46</v>
      </c>
      <c r="P44" s="39">
        <f>IF(M44=1,MAX(0,MAX(O$5:O44)),"")</f>
        <v>7.3</v>
      </c>
      <c r="Q44" s="40">
        <f>IF(M44=1,P44-O44,"")</f>
        <v>9.76</v>
      </c>
      <c r="R44" s="38">
        <f>IF(M44=1,IF(G44&gt;0,R43+1,0),R43)</f>
        <v>0</v>
      </c>
      <c r="S44" s="38">
        <f>IF(M44=1,IF(G44&lt;0,S43+1,0),S43)</f>
        <v>6</v>
      </c>
      <c r="T44" s="36" t="str">
        <f>IF(M44&lt;&gt;1,"",IF(R43&gt;=3,"前面连赢 3 笔以上","前面连赢 "&amp;R43&amp;" 笔"))</f>
        <v>前面连赢 0 笔</v>
      </c>
      <c r="U44" s="40">
        <f>IF(AND(M44=1,ISNUMBER(H44)),H44-G44,"")</f>
        <v>0.08</v>
      </c>
      <c r="V44" s="41">
        <f>IF(M44=1,O44,NA())</f>
        <v>-2.46</v>
      </c>
      <c r="W44" s="41">
        <f>IF(M44=1,-Q44,NA())</f>
        <v>-9.76</v>
      </c>
    </row>
    <row r="45">
      <c r="A45" s="17" t="n">
        <v>41</v>
      </c>
      <c r="B45" s="23" t="n">
        <v>47555</v>
      </c>
      <c r="C45" s="25" t="inlineStr">
        <is>
          <t>区间反转</t>
        </is>
      </c>
      <c r="D45" s="25" t="inlineStr">
        <is>
          <t>品种丙</t>
        </is>
      </c>
      <c r="E45" s="25" t="inlineStr">
        <is>
          <t>空</t>
        </is>
      </c>
      <c r="F45" s="25" t="inlineStr">
        <is>
          <t>午后</t>
        </is>
      </c>
      <c r="G45" s="35" t="n">
        <v>1.75</v>
      </c>
      <c r="H45" s="35" t="n">
        <v>1.82</v>
      </c>
      <c r="I45" s="25" t="inlineStr">
        <is>
          <t>A</t>
        </is>
      </c>
      <c r="J45" s="25" t="inlineStr">
        <is>
          <t>无</t>
        </is>
      </c>
      <c r="K45" s="36" t="str">
        <f>IF(ISNUMBER(B45),"周"&amp;CHOOSE(WEEKDAY(B45,2),"一","二","三","四","五","六","日"),"")</f>
        <v>周三</v>
      </c>
      <c r="L45" s="37">
        <f>IF(ISNUMBER(B45),DATE(YEAR(B45),MONTH(B45),1),"")</f>
        <v>47543.0</v>
      </c>
      <c r="M45" s="38">
        <f>IF(AND(ISNUMBER(B45),ISNUMBER(G45)),IF(AND(OR(NOT(ISNUMBER('例-看板'!$C$4)),B45&gt;='例-看板'!$C$4),OR(NOT(ISNUMBER('例-看板'!$E$4)),B45&lt;='例-看板'!$E$4),OR('例-看板'!$C$5="",C45='例-看板'!$C$5),OR('例-看板'!$E$5="",D45='例-看板'!$E$5)),1,0),0)</f>
        <v>1</v>
      </c>
      <c r="N45" s="38">
        <f>IF(M45=1,COUNTIF(M$5:M45,1),"")</f>
        <v>41</v>
      </c>
      <c r="O45" s="39">
        <f>IF(M45=1,SUMIF(M$5:M45,1,G$5:G45),"")</f>
        <v>-0.71</v>
      </c>
      <c r="P45" s="39">
        <f>IF(M45=1,MAX(0,MAX(O$5:O45)),"")</f>
        <v>7.3</v>
      </c>
      <c r="Q45" s="40">
        <f>IF(M45=1,P45-O45,"")</f>
        <v>8.01</v>
      </c>
      <c r="R45" s="38">
        <f>IF(M45=1,IF(G45&gt;0,R44+1,0),R44)</f>
        <v>1</v>
      </c>
      <c r="S45" s="38">
        <f>IF(M45=1,IF(G45&lt;0,S44+1,0),S44)</f>
        <v>0</v>
      </c>
      <c r="T45" s="36" t="str">
        <f>IF(M45&lt;&gt;1,"",IF(R44&gt;=3,"前面连赢 3 笔以上","前面连赢 "&amp;R44&amp;" 笔"))</f>
        <v>前面连赢 0 笔</v>
      </c>
      <c r="U45" s="40">
        <f>IF(AND(M45=1,ISNUMBER(H45)),H45-G45,"")</f>
        <v>0.0700000000000001</v>
      </c>
      <c r="V45" s="41">
        <f>IF(M45=1,O45,NA())</f>
        <v>-0.71</v>
      </c>
      <c r="W45" s="41">
        <f>IF(M45=1,-Q45,NA())</f>
        <v>-8.01</v>
      </c>
    </row>
    <row r="46">
      <c r="A46" s="17" t="n">
        <v>42</v>
      </c>
      <c r="B46" s="23" t="n">
        <v>47556</v>
      </c>
      <c r="C46" s="25" t="inlineStr">
        <is>
          <t>区间反转</t>
        </is>
      </c>
      <c r="D46" s="25" t="inlineStr">
        <is>
          <t>品种丙</t>
        </is>
      </c>
      <c r="E46" s="25" t="inlineStr">
        <is>
          <t>空</t>
        </is>
      </c>
      <c r="F46" s="25" t="inlineStr">
        <is>
          <t>上午</t>
        </is>
      </c>
      <c r="G46" s="35" t="n">
        <v>-0.9</v>
      </c>
      <c r="H46" s="35" t="n">
        <v>-0.84</v>
      </c>
      <c r="I46" s="25" t="inlineStr">
        <is>
          <t>A</t>
        </is>
      </c>
      <c r="J46" s="25" t="inlineStr">
        <is>
          <t>无</t>
        </is>
      </c>
      <c r="K46" s="36" t="str">
        <f>IF(ISNUMBER(B46),"周"&amp;CHOOSE(WEEKDAY(B46,2),"一","二","三","四","五","六","日"),"")</f>
        <v>周四</v>
      </c>
      <c r="L46" s="37">
        <f>IF(ISNUMBER(B46),DATE(YEAR(B46),MONTH(B46),1),"")</f>
        <v>47543.0</v>
      </c>
      <c r="M46" s="38">
        <f>IF(AND(ISNUMBER(B46),ISNUMBER(G46)),IF(AND(OR(NOT(ISNUMBER('例-看板'!$C$4)),B46&gt;='例-看板'!$C$4),OR(NOT(ISNUMBER('例-看板'!$E$4)),B46&lt;='例-看板'!$E$4),OR('例-看板'!$C$5="",C46='例-看板'!$C$5),OR('例-看板'!$E$5="",D46='例-看板'!$E$5)),1,0),0)</f>
        <v>1</v>
      </c>
      <c r="N46" s="38">
        <f>IF(M46=1,COUNTIF(M$5:M46,1),"")</f>
        <v>42</v>
      </c>
      <c r="O46" s="39">
        <f>IF(M46=1,SUMIF(M$5:M46,1,G$5:G46),"")</f>
        <v>-1.61</v>
      </c>
      <c r="P46" s="39">
        <f>IF(M46=1,MAX(0,MAX(O$5:O46)),"")</f>
        <v>7.3</v>
      </c>
      <c r="Q46" s="40">
        <f>IF(M46=1,P46-O46,"")</f>
        <v>8.91</v>
      </c>
      <c r="R46" s="38">
        <f>IF(M46=1,IF(G46&gt;0,R45+1,0),R45)</f>
        <v>0</v>
      </c>
      <c r="S46" s="38">
        <f>IF(M46=1,IF(G46&lt;0,S45+1,0),S45)</f>
        <v>1</v>
      </c>
      <c r="T46" s="36" t="str">
        <f>IF(M46&lt;&gt;1,"",IF(R45&gt;=3,"前面连赢 3 笔以上","前面连赢 "&amp;R45&amp;" 笔"))</f>
        <v>前面连赢 1 笔</v>
      </c>
      <c r="U46" s="40">
        <f>IF(AND(M46=1,ISNUMBER(H46)),H46-G46,"")</f>
        <v>0.0600000000000001</v>
      </c>
      <c r="V46" s="41">
        <f>IF(M46=1,O46,NA())</f>
        <v>-1.61</v>
      </c>
      <c r="W46" s="41">
        <f>IF(M46=1,-Q46,NA())</f>
        <v>-8.91</v>
      </c>
    </row>
    <row r="47">
      <c r="A47" s="17" t="n">
        <v>43</v>
      </c>
      <c r="B47" s="23" t="n">
        <v>47557</v>
      </c>
      <c r="C47" s="25" t="inlineStr">
        <is>
          <t>突破</t>
        </is>
      </c>
      <c r="D47" s="25" t="inlineStr">
        <is>
          <t>品种甲</t>
        </is>
      </c>
      <c r="E47" s="25" t="inlineStr">
        <is>
          <t>多</t>
        </is>
      </c>
      <c r="F47" s="25" t="inlineStr">
        <is>
          <t>午后</t>
        </is>
      </c>
      <c r="G47" s="35" t="n">
        <v>-0.86</v>
      </c>
      <c r="H47" s="35" t="n">
        <v>-0.83</v>
      </c>
      <c r="I47" s="25" t="inlineStr">
        <is>
          <t>A</t>
        </is>
      </c>
      <c r="J47" s="25" t="inlineStr">
        <is>
          <t>无</t>
        </is>
      </c>
      <c r="K47" s="36" t="str">
        <f>IF(ISNUMBER(B47),"周"&amp;CHOOSE(WEEKDAY(B47,2),"一","二","三","四","五","六","日"),"")</f>
        <v>周五</v>
      </c>
      <c r="L47" s="37">
        <f>IF(ISNUMBER(B47),DATE(YEAR(B47),MONTH(B47),1),"")</f>
        <v>47543.0</v>
      </c>
      <c r="M47" s="38">
        <f>IF(AND(ISNUMBER(B47),ISNUMBER(G47)),IF(AND(OR(NOT(ISNUMBER('例-看板'!$C$4)),B47&gt;='例-看板'!$C$4),OR(NOT(ISNUMBER('例-看板'!$E$4)),B47&lt;='例-看板'!$E$4),OR('例-看板'!$C$5="",C47='例-看板'!$C$5),OR('例-看板'!$E$5="",D47='例-看板'!$E$5)),1,0),0)</f>
        <v>1</v>
      </c>
      <c r="N47" s="38">
        <f>IF(M47=1,COUNTIF(M$5:M47,1),"")</f>
        <v>43</v>
      </c>
      <c r="O47" s="39">
        <f>IF(M47=1,SUMIF(M$5:M47,1,G$5:G47),"")</f>
        <v>-2.47</v>
      </c>
      <c r="P47" s="39">
        <f>IF(M47=1,MAX(0,MAX(O$5:O47)),"")</f>
        <v>7.3</v>
      </c>
      <c r="Q47" s="40">
        <f>IF(M47=1,P47-O47,"")</f>
        <v>9.77</v>
      </c>
      <c r="R47" s="38">
        <f>IF(M47=1,IF(G47&gt;0,R46+1,0),R46)</f>
        <v>0</v>
      </c>
      <c r="S47" s="38">
        <f>IF(M47=1,IF(G47&lt;0,S46+1,0),S46)</f>
        <v>2</v>
      </c>
      <c r="T47" s="36" t="str">
        <f>IF(M47&lt;&gt;1,"",IF(R46&gt;=3,"前面连赢 3 笔以上","前面连赢 "&amp;R46&amp;" 笔"))</f>
        <v>前面连赢 0 笔</v>
      </c>
      <c r="U47" s="40">
        <f>IF(AND(M47=1,ISNUMBER(H47)),H47-G47,"")</f>
        <v>0.03</v>
      </c>
      <c r="V47" s="41">
        <f>IF(M47=1,O47,NA())</f>
        <v>-2.47</v>
      </c>
      <c r="W47" s="41">
        <f>IF(M47=1,-Q47,NA())</f>
        <v>-9.77</v>
      </c>
    </row>
    <row r="48">
      <c r="A48" s="17" t="n">
        <v>44</v>
      </c>
      <c r="B48" s="23" t="n">
        <v>47560</v>
      </c>
      <c r="C48" s="25" t="inlineStr">
        <is>
          <t>突破</t>
        </is>
      </c>
      <c r="D48" s="25" t="inlineStr">
        <is>
          <t>品种甲</t>
        </is>
      </c>
      <c r="E48" s="25" t="inlineStr">
        <is>
          <t>多</t>
        </is>
      </c>
      <c r="F48" s="25" t="inlineStr">
        <is>
          <t>午后</t>
        </is>
      </c>
      <c r="G48" s="35" t="n">
        <v>0.75</v>
      </c>
      <c r="H48" s="35" t="n">
        <v>0.79</v>
      </c>
      <c r="I48" s="25" t="inlineStr">
        <is>
          <t>A</t>
        </is>
      </c>
      <c r="J48" s="25" t="inlineStr">
        <is>
          <t>无</t>
        </is>
      </c>
      <c r="K48" s="36" t="str">
        <f>IF(ISNUMBER(B48),"周"&amp;CHOOSE(WEEKDAY(B48,2),"一","二","三","四","五","六","日"),"")</f>
        <v>周一</v>
      </c>
      <c r="L48" s="37">
        <f>IF(ISNUMBER(B48),DATE(YEAR(B48),MONTH(B48),1),"")</f>
        <v>47543.0</v>
      </c>
      <c r="M48" s="38">
        <f>IF(AND(ISNUMBER(B48),ISNUMBER(G48)),IF(AND(OR(NOT(ISNUMBER('例-看板'!$C$4)),B48&gt;='例-看板'!$C$4),OR(NOT(ISNUMBER('例-看板'!$E$4)),B48&lt;='例-看板'!$E$4),OR('例-看板'!$C$5="",C48='例-看板'!$C$5),OR('例-看板'!$E$5="",D48='例-看板'!$E$5)),1,0),0)</f>
        <v>1</v>
      </c>
      <c r="N48" s="38">
        <f>IF(M48=1,COUNTIF(M$5:M48,1),"")</f>
        <v>44</v>
      </c>
      <c r="O48" s="39">
        <f>IF(M48=1,SUMIF(M$5:M48,1,G$5:G48),"")</f>
        <v>-1.72</v>
      </c>
      <c r="P48" s="39">
        <f>IF(M48=1,MAX(0,MAX(O$5:O48)),"")</f>
        <v>7.3</v>
      </c>
      <c r="Q48" s="40">
        <f>IF(M48=1,P48-O48,"")</f>
        <v>9.02</v>
      </c>
      <c r="R48" s="38">
        <f>IF(M48=1,IF(G48&gt;0,R47+1,0),R47)</f>
        <v>1</v>
      </c>
      <c r="S48" s="38">
        <f>IF(M48=1,IF(G48&lt;0,S47+1,0),S47)</f>
        <v>0</v>
      </c>
      <c r="T48" s="36" t="str">
        <f>IF(M48&lt;&gt;1,"",IF(R47&gt;=3,"前面连赢 3 笔以上","前面连赢 "&amp;R47&amp;" 笔"))</f>
        <v>前面连赢 0 笔</v>
      </c>
      <c r="U48" s="40">
        <f>IF(AND(M48=1,ISNUMBER(H48)),H48-G48,"")</f>
        <v>0.04</v>
      </c>
      <c r="V48" s="41">
        <f>IF(M48=1,O48,NA())</f>
        <v>-1.72</v>
      </c>
      <c r="W48" s="41">
        <f>IF(M48=1,-Q48,NA())</f>
        <v>-9.02</v>
      </c>
    </row>
    <row r="49">
      <c r="A49" s="17" t="n">
        <v>45</v>
      </c>
      <c r="B49" s="23" t="n">
        <v>47561</v>
      </c>
      <c r="C49" s="25" t="inlineStr">
        <is>
          <t>区间反转</t>
        </is>
      </c>
      <c r="D49" s="25" t="inlineStr">
        <is>
          <t>品种甲</t>
        </is>
      </c>
      <c r="E49" s="25" t="inlineStr">
        <is>
          <t>多</t>
        </is>
      </c>
      <c r="F49" s="25" t="inlineStr">
        <is>
          <t>尾盘</t>
        </is>
      </c>
      <c r="G49" s="35" t="n">
        <v>-0.93</v>
      </c>
      <c r="H49" s="35" t="n">
        <v>-0.86</v>
      </c>
      <c r="I49" s="25" t="inlineStr">
        <is>
          <t>B</t>
        </is>
      </c>
      <c r="J49" s="25" t="inlineStr">
        <is>
          <t>无</t>
        </is>
      </c>
      <c r="K49" s="36" t="str">
        <f>IF(ISNUMBER(B49),"周"&amp;CHOOSE(WEEKDAY(B49,2),"一","二","三","四","五","六","日"),"")</f>
        <v>周二</v>
      </c>
      <c r="L49" s="37">
        <f>IF(ISNUMBER(B49),DATE(YEAR(B49),MONTH(B49),1),"")</f>
        <v>47543.0</v>
      </c>
      <c r="M49" s="38">
        <f>IF(AND(ISNUMBER(B49),ISNUMBER(G49)),IF(AND(OR(NOT(ISNUMBER('例-看板'!$C$4)),B49&gt;='例-看板'!$C$4),OR(NOT(ISNUMBER('例-看板'!$E$4)),B49&lt;='例-看板'!$E$4),OR('例-看板'!$C$5="",C49='例-看板'!$C$5),OR('例-看板'!$E$5="",D49='例-看板'!$E$5)),1,0),0)</f>
        <v>1</v>
      </c>
      <c r="N49" s="38">
        <f>IF(M49=1,COUNTIF(M$5:M49,1),"")</f>
        <v>45</v>
      </c>
      <c r="O49" s="39">
        <f>IF(M49=1,SUMIF(M$5:M49,1,G$5:G49),"")</f>
        <v>-2.65</v>
      </c>
      <c r="P49" s="39">
        <f>IF(M49=1,MAX(0,MAX(O$5:O49)),"")</f>
        <v>7.3</v>
      </c>
      <c r="Q49" s="40">
        <f>IF(M49=1,P49-O49,"")</f>
        <v>9.95</v>
      </c>
      <c r="R49" s="38">
        <f>IF(M49=1,IF(G49&gt;0,R48+1,0),R48)</f>
        <v>0</v>
      </c>
      <c r="S49" s="38">
        <f>IF(M49=1,IF(G49&lt;0,S48+1,0),S48)</f>
        <v>1</v>
      </c>
      <c r="T49" s="36" t="str">
        <f>IF(M49&lt;&gt;1,"",IF(R48&gt;=3,"前面连赢 3 笔以上","前面连赢 "&amp;R48&amp;" 笔"))</f>
        <v>前面连赢 1 笔</v>
      </c>
      <c r="U49" s="40">
        <f>IF(AND(M49=1,ISNUMBER(H49)),H49-G49,"")</f>
        <v>0.0700000000000001</v>
      </c>
      <c r="V49" s="41">
        <f>IF(M49=1,O49,NA())</f>
        <v>-2.65</v>
      </c>
      <c r="W49" s="41">
        <f>IF(M49=1,-Q49,NA())</f>
        <v>-9.95</v>
      </c>
    </row>
    <row r="50">
      <c r="A50" s="17" t="n">
        <v>46</v>
      </c>
      <c r="B50" s="23" t="n">
        <v>47562</v>
      </c>
      <c r="C50" s="25" t="inlineStr">
        <is>
          <t>突破</t>
        </is>
      </c>
      <c r="D50" s="25" t="inlineStr">
        <is>
          <t>品种乙</t>
        </is>
      </c>
      <c r="E50" s="25" t="inlineStr">
        <is>
          <t>多</t>
        </is>
      </c>
      <c r="F50" s="25" t="inlineStr">
        <is>
          <t>尾盘</t>
        </is>
      </c>
      <c r="G50" s="35" t="n">
        <v>1.65</v>
      </c>
      <c r="H50" s="35" t="n">
        <v>1.72</v>
      </c>
      <c r="I50" s="25" t="inlineStr">
        <is>
          <t>A</t>
        </is>
      </c>
      <c r="J50" s="25" t="inlineStr">
        <is>
          <t>无</t>
        </is>
      </c>
      <c r="K50" s="36" t="str">
        <f>IF(ISNUMBER(B50),"周"&amp;CHOOSE(WEEKDAY(B50,2),"一","二","三","四","五","六","日"),"")</f>
        <v>周三</v>
      </c>
      <c r="L50" s="37">
        <f>IF(ISNUMBER(B50),DATE(YEAR(B50),MONTH(B50),1),"")</f>
        <v>47543.0</v>
      </c>
      <c r="M50" s="38">
        <f>IF(AND(ISNUMBER(B50),ISNUMBER(G50)),IF(AND(OR(NOT(ISNUMBER('例-看板'!$C$4)),B50&gt;='例-看板'!$C$4),OR(NOT(ISNUMBER('例-看板'!$E$4)),B50&lt;='例-看板'!$E$4),OR('例-看板'!$C$5="",C50='例-看板'!$C$5),OR('例-看板'!$E$5="",D50='例-看板'!$E$5)),1,0),0)</f>
        <v>1</v>
      </c>
      <c r="N50" s="38">
        <f>IF(M50=1,COUNTIF(M$5:M50,1),"")</f>
        <v>46</v>
      </c>
      <c r="O50" s="39">
        <f>IF(M50=1,SUMIF(M$5:M50,1,G$5:G50),"")</f>
        <v>-1</v>
      </c>
      <c r="P50" s="39">
        <f>IF(M50=1,MAX(0,MAX(O$5:O50)),"")</f>
        <v>7.3</v>
      </c>
      <c r="Q50" s="40">
        <f>IF(M50=1,P50-O50,"")</f>
        <v>8.3</v>
      </c>
      <c r="R50" s="38">
        <f>IF(M50=1,IF(G50&gt;0,R49+1,0),R49)</f>
        <v>1</v>
      </c>
      <c r="S50" s="38">
        <f>IF(M50=1,IF(G50&lt;0,S49+1,0),S49)</f>
        <v>0</v>
      </c>
      <c r="T50" s="36" t="str">
        <f>IF(M50&lt;&gt;1,"",IF(R49&gt;=3,"前面连赢 3 笔以上","前面连赢 "&amp;R49&amp;" 笔"))</f>
        <v>前面连赢 0 笔</v>
      </c>
      <c r="U50" s="40">
        <f>IF(AND(M50=1,ISNUMBER(H50)),H50-G50,"")</f>
        <v>0.0700000000000001</v>
      </c>
      <c r="V50" s="41">
        <f>IF(M50=1,O50,NA())</f>
        <v>-1</v>
      </c>
      <c r="W50" s="41">
        <f>IF(M50=1,-Q50,NA())</f>
        <v>-8.3</v>
      </c>
    </row>
    <row r="51">
      <c r="A51" s="17" t="n">
        <v>47</v>
      </c>
      <c r="B51" s="23" t="n">
        <v>47564</v>
      </c>
      <c r="C51" s="25" t="inlineStr">
        <is>
          <t>区间反转</t>
        </is>
      </c>
      <c r="D51" s="25" t="inlineStr">
        <is>
          <t>品种丙</t>
        </is>
      </c>
      <c r="E51" s="25" t="inlineStr">
        <is>
          <t>多</t>
        </is>
      </c>
      <c r="F51" s="25" t="inlineStr">
        <is>
          <t>午后</t>
        </is>
      </c>
      <c r="G51" s="35" t="n">
        <v>-0.92</v>
      </c>
      <c r="H51" s="35" t="n">
        <v>-0.86</v>
      </c>
      <c r="I51" s="25" t="inlineStr">
        <is>
          <t>A</t>
        </is>
      </c>
      <c r="J51" s="25" t="inlineStr">
        <is>
          <t>无</t>
        </is>
      </c>
      <c r="K51" s="36" t="str">
        <f>IF(ISNUMBER(B51),"周"&amp;CHOOSE(WEEKDAY(B51,2),"一","二","三","四","五","六","日"),"")</f>
        <v>周五</v>
      </c>
      <c r="L51" s="37">
        <f>IF(ISNUMBER(B51),DATE(YEAR(B51),MONTH(B51),1),"")</f>
        <v>47543.0</v>
      </c>
      <c r="M51" s="38">
        <f>IF(AND(ISNUMBER(B51),ISNUMBER(G51)),IF(AND(OR(NOT(ISNUMBER('例-看板'!$C$4)),B51&gt;='例-看板'!$C$4),OR(NOT(ISNUMBER('例-看板'!$E$4)),B51&lt;='例-看板'!$E$4),OR('例-看板'!$C$5="",C51='例-看板'!$C$5),OR('例-看板'!$E$5="",D51='例-看板'!$E$5)),1,0),0)</f>
        <v>1</v>
      </c>
      <c r="N51" s="38">
        <f>IF(M51=1,COUNTIF(M$5:M51,1),"")</f>
        <v>47</v>
      </c>
      <c r="O51" s="39">
        <f>IF(M51=1,SUMIF(M$5:M51,1,G$5:G51),"")</f>
        <v>-1.92</v>
      </c>
      <c r="P51" s="39">
        <f>IF(M51=1,MAX(0,MAX(O$5:O51)),"")</f>
        <v>7.3</v>
      </c>
      <c r="Q51" s="40">
        <f>IF(M51=1,P51-O51,"")</f>
        <v>9.22</v>
      </c>
      <c r="R51" s="38">
        <f>IF(M51=1,IF(G51&gt;0,R50+1,0),R50)</f>
        <v>0</v>
      </c>
      <c r="S51" s="38">
        <f>IF(M51=1,IF(G51&lt;0,S50+1,0),S50)</f>
        <v>1</v>
      </c>
      <c r="T51" s="36" t="str">
        <f>IF(M51&lt;&gt;1,"",IF(R50&gt;=3,"前面连赢 3 笔以上","前面连赢 "&amp;R50&amp;" 笔"))</f>
        <v>前面连赢 1 笔</v>
      </c>
      <c r="U51" s="40">
        <f>IF(AND(M51=1,ISNUMBER(H51)),H51-G51,"")</f>
        <v>0.0600000000000001</v>
      </c>
      <c r="V51" s="41">
        <f>IF(M51=1,O51,NA())</f>
        <v>-1.92</v>
      </c>
      <c r="W51" s="41">
        <f>IF(M51=1,-Q51,NA())</f>
        <v>-9.22</v>
      </c>
    </row>
    <row r="52">
      <c r="A52" s="17" t="n">
        <v>48</v>
      </c>
      <c r="B52" s="23" t="n">
        <v>47567</v>
      </c>
      <c r="C52" s="25" t="inlineStr">
        <is>
          <t>突破</t>
        </is>
      </c>
      <c r="D52" s="25" t="inlineStr">
        <is>
          <t>品种甲</t>
        </is>
      </c>
      <c r="E52" s="25" t="inlineStr">
        <is>
          <t>多</t>
        </is>
      </c>
      <c r="F52" s="25" t="inlineStr">
        <is>
          <t>上午</t>
        </is>
      </c>
      <c r="G52" s="35" t="n">
        <v>-1.07</v>
      </c>
      <c r="H52" s="35" t="n">
        <v>-1.03</v>
      </c>
      <c r="I52" s="25" t="inlineStr">
        <is>
          <t>A</t>
        </is>
      </c>
      <c r="J52" s="25" t="inlineStr">
        <is>
          <t>无</t>
        </is>
      </c>
      <c r="K52" s="36" t="str">
        <f>IF(ISNUMBER(B52),"周"&amp;CHOOSE(WEEKDAY(B52,2),"一","二","三","四","五","六","日"),"")</f>
        <v>周一</v>
      </c>
      <c r="L52" s="37">
        <f>IF(ISNUMBER(B52),DATE(YEAR(B52),MONTH(B52),1),"")</f>
        <v>47543.0</v>
      </c>
      <c r="M52" s="38">
        <f>IF(AND(ISNUMBER(B52),ISNUMBER(G52)),IF(AND(OR(NOT(ISNUMBER('例-看板'!$C$4)),B52&gt;='例-看板'!$C$4),OR(NOT(ISNUMBER('例-看板'!$E$4)),B52&lt;='例-看板'!$E$4),OR('例-看板'!$C$5="",C52='例-看板'!$C$5),OR('例-看板'!$E$5="",D52='例-看板'!$E$5)),1,0),0)</f>
        <v>1</v>
      </c>
      <c r="N52" s="38">
        <f>IF(M52=1,COUNTIF(M$5:M52,1),"")</f>
        <v>48</v>
      </c>
      <c r="O52" s="39">
        <f>IF(M52=1,SUMIF(M$5:M52,1,G$5:G52),"")</f>
        <v>-2.99</v>
      </c>
      <c r="P52" s="39">
        <f>IF(M52=1,MAX(0,MAX(O$5:O52)),"")</f>
        <v>7.3</v>
      </c>
      <c r="Q52" s="40">
        <f>IF(M52=1,P52-O52,"")</f>
        <v>10.29</v>
      </c>
      <c r="R52" s="38">
        <f>IF(M52=1,IF(G52&gt;0,R51+1,0),R51)</f>
        <v>0</v>
      </c>
      <c r="S52" s="38">
        <f>IF(M52=1,IF(G52&lt;0,S51+1,0),S51)</f>
        <v>2</v>
      </c>
      <c r="T52" s="36" t="str">
        <f>IF(M52&lt;&gt;1,"",IF(R51&gt;=3,"前面连赢 3 笔以上","前面连赢 "&amp;R51&amp;" 笔"))</f>
        <v>前面连赢 0 笔</v>
      </c>
      <c r="U52" s="40">
        <f>IF(AND(M52=1,ISNUMBER(H52)),H52-G52,"")</f>
        <v>0.04</v>
      </c>
      <c r="V52" s="41">
        <f>IF(M52=1,O52,NA())</f>
        <v>-2.99</v>
      </c>
      <c r="W52" s="41">
        <f>IF(M52=1,-Q52,NA())</f>
        <v>-10.29</v>
      </c>
    </row>
    <row r="53">
      <c r="A53" s="17" t="n">
        <v>49</v>
      </c>
      <c r="B53" s="23" t="n">
        <v>47568</v>
      </c>
      <c r="C53" s="25" t="inlineStr">
        <is>
          <t>区间反转</t>
        </is>
      </c>
      <c r="D53" s="25" t="inlineStr">
        <is>
          <t>品种乙</t>
        </is>
      </c>
      <c r="E53" s="25" t="inlineStr">
        <is>
          <t>空</t>
        </is>
      </c>
      <c r="F53" s="25" t="inlineStr">
        <is>
          <t>开盘 30 分钟</t>
        </is>
      </c>
      <c r="G53" s="35" t="n">
        <v>-0.95</v>
      </c>
      <c r="H53" s="35" t="n">
        <v>-0.91</v>
      </c>
      <c r="I53" s="25" t="inlineStr">
        <is>
          <t>A</t>
        </is>
      </c>
      <c r="J53" s="25" t="inlineStr">
        <is>
          <t>无</t>
        </is>
      </c>
      <c r="K53" s="36" t="str">
        <f>IF(ISNUMBER(B53),"周"&amp;CHOOSE(WEEKDAY(B53,2),"一","二","三","四","五","六","日"),"")</f>
        <v>周二</v>
      </c>
      <c r="L53" s="37">
        <f>IF(ISNUMBER(B53),DATE(YEAR(B53),MONTH(B53),1),"")</f>
        <v>47543.0</v>
      </c>
      <c r="M53" s="38">
        <f>IF(AND(ISNUMBER(B53),ISNUMBER(G53)),IF(AND(OR(NOT(ISNUMBER('例-看板'!$C$4)),B53&gt;='例-看板'!$C$4),OR(NOT(ISNUMBER('例-看板'!$E$4)),B53&lt;='例-看板'!$E$4),OR('例-看板'!$C$5="",C53='例-看板'!$C$5),OR('例-看板'!$E$5="",D53='例-看板'!$E$5)),1,0),0)</f>
        <v>1</v>
      </c>
      <c r="N53" s="38">
        <f>IF(M53=1,COUNTIF(M$5:M53,1),"")</f>
        <v>49</v>
      </c>
      <c r="O53" s="39">
        <f>IF(M53=1,SUMIF(M$5:M53,1,G$5:G53),"")</f>
        <v>-3.94</v>
      </c>
      <c r="P53" s="39">
        <f>IF(M53=1,MAX(0,MAX(O$5:O53)),"")</f>
        <v>7.3</v>
      </c>
      <c r="Q53" s="40">
        <f>IF(M53=1,P53-O53,"")</f>
        <v>11.24</v>
      </c>
      <c r="R53" s="38">
        <f>IF(M53=1,IF(G53&gt;0,R52+1,0),R52)</f>
        <v>0</v>
      </c>
      <c r="S53" s="38">
        <f>IF(M53=1,IF(G53&lt;0,S52+1,0),S52)</f>
        <v>3</v>
      </c>
      <c r="T53" s="36" t="str">
        <f>IF(M53&lt;&gt;1,"",IF(R52&gt;=3,"前面连赢 3 笔以上","前面连赢 "&amp;R52&amp;" 笔"))</f>
        <v>前面连赢 0 笔</v>
      </c>
      <c r="U53" s="40">
        <f>IF(AND(M53=1,ISNUMBER(H53)),H53-G53,"")</f>
        <v>0.0399999999999999</v>
      </c>
      <c r="V53" s="41">
        <f>IF(M53=1,O53,NA())</f>
        <v>-3.94</v>
      </c>
      <c r="W53" s="41">
        <f>IF(M53=1,-Q53,NA())</f>
        <v>-11.24</v>
      </c>
    </row>
    <row r="54">
      <c r="A54" s="17" t="n">
        <v>50</v>
      </c>
      <c r="B54" s="23" t="n">
        <v>47569</v>
      </c>
      <c r="C54" s="25" t="inlineStr">
        <is>
          <t>突破</t>
        </is>
      </c>
      <c r="D54" s="25" t="inlineStr">
        <is>
          <t>品种乙</t>
        </is>
      </c>
      <c r="E54" s="25" t="inlineStr">
        <is>
          <t>多</t>
        </is>
      </c>
      <c r="F54" s="25" t="inlineStr">
        <is>
          <t>开盘 30 分钟</t>
        </is>
      </c>
      <c r="G54" s="35" t="n">
        <v>-0.96</v>
      </c>
      <c r="H54" s="35" t="n">
        <v>-0.91</v>
      </c>
      <c r="I54" s="25" t="inlineStr">
        <is>
          <t>D</t>
        </is>
      </c>
      <c r="J54" s="25" t="inlineStr">
        <is>
          <t>止损挪远</t>
        </is>
      </c>
      <c r="K54" s="36" t="str">
        <f>IF(ISNUMBER(B54),"周"&amp;CHOOSE(WEEKDAY(B54,2),"一","二","三","四","五","六","日"),"")</f>
        <v>周三</v>
      </c>
      <c r="L54" s="37">
        <f>IF(ISNUMBER(B54),DATE(YEAR(B54),MONTH(B54),1),"")</f>
        <v>47543.0</v>
      </c>
      <c r="M54" s="38">
        <f>IF(AND(ISNUMBER(B54),ISNUMBER(G54)),IF(AND(OR(NOT(ISNUMBER('例-看板'!$C$4)),B54&gt;='例-看板'!$C$4),OR(NOT(ISNUMBER('例-看板'!$E$4)),B54&lt;='例-看板'!$E$4),OR('例-看板'!$C$5="",C54='例-看板'!$C$5),OR('例-看板'!$E$5="",D54='例-看板'!$E$5)),1,0),0)</f>
        <v>1</v>
      </c>
      <c r="N54" s="38">
        <f>IF(M54=1,COUNTIF(M$5:M54,1),"")</f>
        <v>50</v>
      </c>
      <c r="O54" s="39">
        <f>IF(M54=1,SUMIF(M$5:M54,1,G$5:G54),"")</f>
        <v>-4.9</v>
      </c>
      <c r="P54" s="39">
        <f>IF(M54=1,MAX(0,MAX(O$5:O54)),"")</f>
        <v>7.3</v>
      </c>
      <c r="Q54" s="40">
        <f>IF(M54=1,P54-O54,"")</f>
        <v>12.2</v>
      </c>
      <c r="R54" s="38">
        <f>IF(M54=1,IF(G54&gt;0,R53+1,0),R53)</f>
        <v>0</v>
      </c>
      <c r="S54" s="38">
        <f>IF(M54=1,IF(G54&lt;0,S53+1,0),S53)</f>
        <v>4</v>
      </c>
      <c r="T54" s="36" t="str">
        <f>IF(M54&lt;&gt;1,"",IF(R53&gt;=3,"前面连赢 3 笔以上","前面连赢 "&amp;R53&amp;" 笔"))</f>
        <v>前面连赢 0 笔</v>
      </c>
      <c r="U54" s="40">
        <f>IF(AND(M54=1,ISNUMBER(H54)),H54-G54,"")</f>
        <v>0.0499999999999999</v>
      </c>
      <c r="V54" s="41">
        <f>IF(M54=1,O54,NA())</f>
        <v>-4.9</v>
      </c>
      <c r="W54" s="41">
        <f>IF(M54=1,-Q54,NA())</f>
        <v>-12.2</v>
      </c>
    </row>
    <row r="55">
      <c r="A55" s="17" t="n">
        <v>51</v>
      </c>
      <c r="B55" s="23" t="n">
        <v>47570</v>
      </c>
      <c r="C55" s="25" t="inlineStr">
        <is>
          <t>回踩</t>
        </is>
      </c>
      <c r="D55" s="25" t="inlineStr">
        <is>
          <t>品种乙</t>
        </is>
      </c>
      <c r="E55" s="25" t="inlineStr">
        <is>
          <t>多</t>
        </is>
      </c>
      <c r="F55" s="25" t="inlineStr">
        <is>
          <t>尾盘</t>
        </is>
      </c>
      <c r="G55" s="35" t="n">
        <v>-0.99</v>
      </c>
      <c r="H55" s="35" t="n">
        <v>-0.91</v>
      </c>
      <c r="I55" s="25" t="inlineStr">
        <is>
          <t>A</t>
        </is>
      </c>
      <c r="J55" s="25" t="inlineStr">
        <is>
          <t>无</t>
        </is>
      </c>
      <c r="K55" s="36" t="str">
        <f>IF(ISNUMBER(B55),"周"&amp;CHOOSE(WEEKDAY(B55,2),"一","二","三","四","五","六","日"),"")</f>
        <v>周四</v>
      </c>
      <c r="L55" s="37">
        <f>IF(ISNUMBER(B55),DATE(YEAR(B55),MONTH(B55),1),"")</f>
        <v>47543.0</v>
      </c>
      <c r="M55" s="38">
        <f>IF(AND(ISNUMBER(B55),ISNUMBER(G55)),IF(AND(OR(NOT(ISNUMBER('例-看板'!$C$4)),B55&gt;='例-看板'!$C$4),OR(NOT(ISNUMBER('例-看板'!$E$4)),B55&lt;='例-看板'!$E$4),OR('例-看板'!$C$5="",C55='例-看板'!$C$5),OR('例-看板'!$E$5="",D55='例-看板'!$E$5)),1,0),0)</f>
        <v>1</v>
      </c>
      <c r="N55" s="38">
        <f>IF(M55=1,COUNTIF(M$5:M55,1),"")</f>
        <v>51</v>
      </c>
      <c r="O55" s="39">
        <f>IF(M55=1,SUMIF(M$5:M55,1,G$5:G55),"")</f>
        <v>-5.89</v>
      </c>
      <c r="P55" s="39">
        <f>IF(M55=1,MAX(0,MAX(O$5:O55)),"")</f>
        <v>7.3</v>
      </c>
      <c r="Q55" s="40">
        <f>IF(M55=1,P55-O55,"")</f>
        <v>13.19</v>
      </c>
      <c r="R55" s="38">
        <f>IF(M55=1,IF(G55&gt;0,R54+1,0),R54)</f>
        <v>0</v>
      </c>
      <c r="S55" s="38">
        <f>IF(M55=1,IF(G55&lt;0,S54+1,0),S54)</f>
        <v>5</v>
      </c>
      <c r="T55" s="36" t="str">
        <f>IF(M55&lt;&gt;1,"",IF(R54&gt;=3,"前面连赢 3 笔以上","前面连赢 "&amp;R54&amp;" 笔"))</f>
        <v>前面连赢 0 笔</v>
      </c>
      <c r="U55" s="40">
        <f>IF(AND(M55=1,ISNUMBER(H55)),H55-G55,"")</f>
        <v>0.08</v>
      </c>
      <c r="V55" s="41">
        <f>IF(M55=1,O55,NA())</f>
        <v>-5.89</v>
      </c>
      <c r="W55" s="41">
        <f>IF(M55=1,-Q55,NA())</f>
        <v>-13.19</v>
      </c>
    </row>
    <row r="56">
      <c r="A56" s="17" t="n">
        <v>52</v>
      </c>
      <c r="B56" s="23" t="n">
        <v>47574</v>
      </c>
      <c r="C56" s="25" t="inlineStr">
        <is>
          <t>回踩</t>
        </is>
      </c>
      <c r="D56" s="25" t="inlineStr">
        <is>
          <t>品种甲</t>
        </is>
      </c>
      <c r="E56" s="25" t="inlineStr">
        <is>
          <t>空</t>
        </is>
      </c>
      <c r="F56" s="25" t="inlineStr">
        <is>
          <t>午后</t>
        </is>
      </c>
      <c r="G56" s="35" t="n">
        <v>-0.96</v>
      </c>
      <c r="H56" s="35" t="n">
        <v>-0.93</v>
      </c>
      <c r="I56" s="25" t="inlineStr">
        <is>
          <t>A</t>
        </is>
      </c>
      <c r="J56" s="25" t="inlineStr">
        <is>
          <t>无</t>
        </is>
      </c>
      <c r="K56" s="36" t="str">
        <f>IF(ISNUMBER(B56),"周"&amp;CHOOSE(WEEKDAY(B56,2),"一","二","三","四","五","六","日"),"")</f>
        <v>周一</v>
      </c>
      <c r="L56" s="37">
        <f>IF(ISNUMBER(B56),DATE(YEAR(B56),MONTH(B56),1),"")</f>
        <v>47574.0</v>
      </c>
      <c r="M56" s="38">
        <f>IF(AND(ISNUMBER(B56),ISNUMBER(G56)),IF(AND(OR(NOT(ISNUMBER('例-看板'!$C$4)),B56&gt;='例-看板'!$C$4),OR(NOT(ISNUMBER('例-看板'!$E$4)),B56&lt;='例-看板'!$E$4),OR('例-看板'!$C$5="",C56='例-看板'!$C$5),OR('例-看板'!$E$5="",D56='例-看板'!$E$5)),1,0),0)</f>
        <v>1</v>
      </c>
      <c r="N56" s="38">
        <f>IF(M56=1,COUNTIF(M$5:M56,1),"")</f>
        <v>52</v>
      </c>
      <c r="O56" s="39">
        <f>IF(M56=1,SUMIF(M$5:M56,1,G$5:G56),"")</f>
        <v>-6.85</v>
      </c>
      <c r="P56" s="39">
        <f>IF(M56=1,MAX(0,MAX(O$5:O56)),"")</f>
        <v>7.3</v>
      </c>
      <c r="Q56" s="40">
        <f>IF(M56=1,P56-O56,"")</f>
        <v>14.15</v>
      </c>
      <c r="R56" s="38">
        <f>IF(M56=1,IF(G56&gt;0,R55+1,0),R55)</f>
        <v>0</v>
      </c>
      <c r="S56" s="38">
        <f>IF(M56=1,IF(G56&lt;0,S55+1,0),S55)</f>
        <v>6</v>
      </c>
      <c r="T56" s="36" t="str">
        <f>IF(M56&lt;&gt;1,"",IF(R55&gt;=3,"前面连赢 3 笔以上","前面连赢 "&amp;R55&amp;" 笔"))</f>
        <v>前面连赢 0 笔</v>
      </c>
      <c r="U56" s="40">
        <f>IF(AND(M56=1,ISNUMBER(H56)),H56-G56,"")</f>
        <v>0.0299999999999999</v>
      </c>
      <c r="V56" s="41">
        <f>IF(M56=1,O56,NA())</f>
        <v>-6.85</v>
      </c>
      <c r="W56" s="41">
        <f>IF(M56=1,-Q56,NA())</f>
        <v>-14.15</v>
      </c>
    </row>
    <row r="57">
      <c r="A57" s="17" t="n">
        <v>53</v>
      </c>
      <c r="B57" s="23" t="n">
        <v>47575</v>
      </c>
      <c r="C57" s="25" t="inlineStr">
        <is>
          <t>区间反转</t>
        </is>
      </c>
      <c r="D57" s="25" t="inlineStr">
        <is>
          <t>品种丙</t>
        </is>
      </c>
      <c r="E57" s="25" t="inlineStr">
        <is>
          <t>多</t>
        </is>
      </c>
      <c r="F57" s="25" t="inlineStr">
        <is>
          <t>尾盘</t>
        </is>
      </c>
      <c r="G57" s="35" t="n">
        <v>-0.9399999999999999</v>
      </c>
      <c r="H57" s="35" t="n">
        <v>-0.86</v>
      </c>
      <c r="I57" s="25" t="inlineStr">
        <is>
          <t>D</t>
        </is>
      </c>
      <c r="J57" s="25" t="inlineStr">
        <is>
          <t>追单</t>
        </is>
      </c>
      <c r="K57" s="36" t="str">
        <f>IF(ISNUMBER(B57),"周"&amp;CHOOSE(WEEKDAY(B57,2),"一","二","三","四","五","六","日"),"")</f>
        <v>周二</v>
      </c>
      <c r="L57" s="37">
        <f>IF(ISNUMBER(B57),DATE(YEAR(B57),MONTH(B57),1),"")</f>
        <v>47574.0</v>
      </c>
      <c r="M57" s="38">
        <f>IF(AND(ISNUMBER(B57),ISNUMBER(G57)),IF(AND(OR(NOT(ISNUMBER('例-看板'!$C$4)),B57&gt;='例-看板'!$C$4),OR(NOT(ISNUMBER('例-看板'!$E$4)),B57&lt;='例-看板'!$E$4),OR('例-看板'!$C$5="",C57='例-看板'!$C$5),OR('例-看板'!$E$5="",D57='例-看板'!$E$5)),1,0),0)</f>
        <v>1</v>
      </c>
      <c r="N57" s="38">
        <f>IF(M57=1,COUNTIF(M$5:M57,1),"")</f>
        <v>53</v>
      </c>
      <c r="O57" s="39">
        <f>IF(M57=1,SUMIF(M$5:M57,1,G$5:G57),"")</f>
        <v>-7.79</v>
      </c>
      <c r="P57" s="39">
        <f>IF(M57=1,MAX(0,MAX(O$5:O57)),"")</f>
        <v>7.3</v>
      </c>
      <c r="Q57" s="40">
        <f>IF(M57=1,P57-O57,"")</f>
        <v>15.09</v>
      </c>
      <c r="R57" s="38">
        <f>IF(M57=1,IF(G57&gt;0,R56+1,0),R56)</f>
        <v>0</v>
      </c>
      <c r="S57" s="38">
        <f>IF(M57=1,IF(G57&lt;0,S56+1,0),S56)</f>
        <v>7</v>
      </c>
      <c r="T57" s="36" t="str">
        <f>IF(M57&lt;&gt;1,"",IF(R56&gt;=3,"前面连赢 3 笔以上","前面连赢 "&amp;R56&amp;" 笔"))</f>
        <v>前面连赢 0 笔</v>
      </c>
      <c r="U57" s="40">
        <f>IF(AND(M57=1,ISNUMBER(H57)),H57-G57,"")</f>
        <v>0.08</v>
      </c>
      <c r="V57" s="41">
        <f>IF(M57=1,O57,NA())</f>
        <v>-7.79</v>
      </c>
      <c r="W57" s="41">
        <f>IF(M57=1,-Q57,NA())</f>
        <v>-15.09</v>
      </c>
    </row>
    <row r="58">
      <c r="A58" s="17" t="n">
        <v>54</v>
      </c>
      <c r="B58" s="23" t="n">
        <v>47576</v>
      </c>
      <c r="C58" s="25" t="inlineStr">
        <is>
          <t>区间反转</t>
        </is>
      </c>
      <c r="D58" s="25" t="inlineStr">
        <is>
          <t>品种乙</t>
        </is>
      </c>
      <c r="E58" s="25" t="inlineStr">
        <is>
          <t>多</t>
        </is>
      </c>
      <c r="F58" s="25" t="inlineStr">
        <is>
          <t>午后</t>
        </is>
      </c>
      <c r="G58" s="35" t="n">
        <v>1.47</v>
      </c>
      <c r="H58" s="35" t="n">
        <v>1.5</v>
      </c>
      <c r="I58" s="25" t="inlineStr">
        <is>
          <t>C</t>
        </is>
      </c>
      <c r="J58" s="25" t="inlineStr">
        <is>
          <t>止损挪远</t>
        </is>
      </c>
      <c r="K58" s="36" t="str">
        <f>IF(ISNUMBER(B58),"周"&amp;CHOOSE(WEEKDAY(B58,2),"一","二","三","四","五","六","日"),"")</f>
        <v>周三</v>
      </c>
      <c r="L58" s="37">
        <f>IF(ISNUMBER(B58),DATE(YEAR(B58),MONTH(B58),1),"")</f>
        <v>47574.0</v>
      </c>
      <c r="M58" s="38">
        <f>IF(AND(ISNUMBER(B58),ISNUMBER(G58)),IF(AND(OR(NOT(ISNUMBER('例-看板'!$C$4)),B58&gt;='例-看板'!$C$4),OR(NOT(ISNUMBER('例-看板'!$E$4)),B58&lt;='例-看板'!$E$4),OR('例-看板'!$C$5="",C58='例-看板'!$C$5),OR('例-看板'!$E$5="",D58='例-看板'!$E$5)),1,0),0)</f>
        <v>1</v>
      </c>
      <c r="N58" s="38">
        <f>IF(M58=1,COUNTIF(M$5:M58,1),"")</f>
        <v>54</v>
      </c>
      <c r="O58" s="39">
        <f>IF(M58=1,SUMIF(M$5:M58,1,G$5:G58),"")</f>
        <v>-6.32</v>
      </c>
      <c r="P58" s="39">
        <f>IF(M58=1,MAX(0,MAX(O$5:O58)),"")</f>
        <v>7.3</v>
      </c>
      <c r="Q58" s="40">
        <f>IF(M58=1,P58-O58,"")</f>
        <v>13.62</v>
      </c>
      <c r="R58" s="38">
        <f>IF(M58=1,IF(G58&gt;0,R57+1,0),R57)</f>
        <v>1</v>
      </c>
      <c r="S58" s="38">
        <f>IF(M58=1,IF(G58&lt;0,S57+1,0),S57)</f>
        <v>0</v>
      </c>
      <c r="T58" s="36" t="str">
        <f>IF(M58&lt;&gt;1,"",IF(R57&gt;=3,"前面连赢 3 笔以上","前面连赢 "&amp;R57&amp;" 笔"))</f>
        <v>前面连赢 0 笔</v>
      </c>
      <c r="U58" s="40">
        <f>IF(AND(M58=1,ISNUMBER(H58)),H58-G58,"")</f>
        <v>0.03</v>
      </c>
      <c r="V58" s="41">
        <f>IF(M58=1,O58,NA())</f>
        <v>-6.32</v>
      </c>
      <c r="W58" s="41">
        <f>IF(M58=1,-Q58,NA())</f>
        <v>-13.62</v>
      </c>
    </row>
    <row r="59">
      <c r="A59" s="17" t="n">
        <v>55</v>
      </c>
      <c r="B59" s="23" t="n">
        <v>47577</v>
      </c>
      <c r="C59" s="25" t="inlineStr">
        <is>
          <t>区间反转</t>
        </is>
      </c>
      <c r="D59" s="25" t="inlineStr">
        <is>
          <t>品种乙</t>
        </is>
      </c>
      <c r="E59" s="25" t="inlineStr">
        <is>
          <t>空</t>
        </is>
      </c>
      <c r="F59" s="25" t="inlineStr">
        <is>
          <t>午后</t>
        </is>
      </c>
      <c r="G59" s="35" t="n">
        <v>0.35</v>
      </c>
      <c r="H59" s="35" t="n">
        <v>0.39</v>
      </c>
      <c r="I59" s="25" t="inlineStr">
        <is>
          <t>A</t>
        </is>
      </c>
      <c r="J59" s="25" t="inlineStr">
        <is>
          <t>无</t>
        </is>
      </c>
      <c r="K59" s="36" t="str">
        <f>IF(ISNUMBER(B59),"周"&amp;CHOOSE(WEEKDAY(B59,2),"一","二","三","四","五","六","日"),"")</f>
        <v>周四</v>
      </c>
      <c r="L59" s="37">
        <f>IF(ISNUMBER(B59),DATE(YEAR(B59),MONTH(B59),1),"")</f>
        <v>47574.0</v>
      </c>
      <c r="M59" s="38">
        <f>IF(AND(ISNUMBER(B59),ISNUMBER(G59)),IF(AND(OR(NOT(ISNUMBER('例-看板'!$C$4)),B59&gt;='例-看板'!$C$4),OR(NOT(ISNUMBER('例-看板'!$E$4)),B59&lt;='例-看板'!$E$4),OR('例-看板'!$C$5="",C59='例-看板'!$C$5),OR('例-看板'!$E$5="",D59='例-看板'!$E$5)),1,0),0)</f>
        <v>1</v>
      </c>
      <c r="N59" s="38">
        <f>IF(M59=1,COUNTIF(M$5:M59,1),"")</f>
        <v>55</v>
      </c>
      <c r="O59" s="39">
        <f>IF(M59=1,SUMIF(M$5:M59,1,G$5:G59),"")</f>
        <v>-5.97</v>
      </c>
      <c r="P59" s="39">
        <f>IF(M59=1,MAX(0,MAX(O$5:O59)),"")</f>
        <v>7.3</v>
      </c>
      <c r="Q59" s="40">
        <f>IF(M59=1,P59-O59,"")</f>
        <v>13.27</v>
      </c>
      <c r="R59" s="38">
        <f>IF(M59=1,IF(G59&gt;0,R58+1,0),R58)</f>
        <v>2</v>
      </c>
      <c r="S59" s="38">
        <f>IF(M59=1,IF(G59&lt;0,S58+1,0),S58)</f>
        <v>0</v>
      </c>
      <c r="T59" s="36" t="str">
        <f>IF(M59&lt;&gt;1,"",IF(R58&gt;=3,"前面连赢 3 笔以上","前面连赢 "&amp;R58&amp;" 笔"))</f>
        <v>前面连赢 1 笔</v>
      </c>
      <c r="U59" s="40">
        <f>IF(AND(M59=1,ISNUMBER(H59)),H59-G59,"")</f>
        <v>0.04</v>
      </c>
      <c r="V59" s="41">
        <f>IF(M59=1,O59,NA())</f>
        <v>-5.97</v>
      </c>
      <c r="W59" s="41">
        <f>IF(M59=1,-Q59,NA())</f>
        <v>-13.27</v>
      </c>
    </row>
    <row r="60">
      <c r="A60" s="17" t="n">
        <v>56</v>
      </c>
      <c r="B60" s="23" t="n">
        <v>47581</v>
      </c>
      <c r="C60" s="25" t="inlineStr">
        <is>
          <t>突破</t>
        </is>
      </c>
      <c r="D60" s="25" t="inlineStr">
        <is>
          <t>品种丙</t>
        </is>
      </c>
      <c r="E60" s="25" t="inlineStr">
        <is>
          <t>多</t>
        </is>
      </c>
      <c r="F60" s="25" t="inlineStr">
        <is>
          <t>午后</t>
        </is>
      </c>
      <c r="G60" s="35" t="n">
        <v>3.05</v>
      </c>
      <c r="H60" s="35" t="n">
        <v>3.08</v>
      </c>
      <c r="I60" s="25" t="inlineStr">
        <is>
          <t>A</t>
        </is>
      </c>
      <c r="J60" s="25" t="inlineStr">
        <is>
          <t>无</t>
        </is>
      </c>
      <c r="K60" s="36" t="str">
        <f>IF(ISNUMBER(B60),"周"&amp;CHOOSE(WEEKDAY(B60,2),"一","二","三","四","五","六","日"),"")</f>
        <v>周一</v>
      </c>
      <c r="L60" s="37">
        <f>IF(ISNUMBER(B60),DATE(YEAR(B60),MONTH(B60),1),"")</f>
        <v>47574.0</v>
      </c>
      <c r="M60" s="38">
        <f>IF(AND(ISNUMBER(B60),ISNUMBER(G60)),IF(AND(OR(NOT(ISNUMBER('例-看板'!$C$4)),B60&gt;='例-看板'!$C$4),OR(NOT(ISNUMBER('例-看板'!$E$4)),B60&lt;='例-看板'!$E$4),OR('例-看板'!$C$5="",C60='例-看板'!$C$5),OR('例-看板'!$E$5="",D60='例-看板'!$E$5)),1,0),0)</f>
        <v>1</v>
      </c>
      <c r="N60" s="38">
        <f>IF(M60=1,COUNTIF(M$5:M60,1),"")</f>
        <v>56</v>
      </c>
      <c r="O60" s="39">
        <f>IF(M60=1,SUMIF(M$5:M60,1,G$5:G60),"")</f>
        <v>-2.92</v>
      </c>
      <c r="P60" s="39">
        <f>IF(M60=1,MAX(0,MAX(O$5:O60)),"")</f>
        <v>7.3</v>
      </c>
      <c r="Q60" s="40">
        <f>IF(M60=1,P60-O60,"")</f>
        <v>10.22</v>
      </c>
      <c r="R60" s="38">
        <f>IF(M60=1,IF(G60&gt;0,R59+1,0),R59)</f>
        <v>3</v>
      </c>
      <c r="S60" s="38">
        <f>IF(M60=1,IF(G60&lt;0,S59+1,0),S59)</f>
        <v>0</v>
      </c>
      <c r="T60" s="36" t="str">
        <f>IF(M60&lt;&gt;1,"",IF(R59&gt;=3,"前面连赢 3 笔以上","前面连赢 "&amp;R59&amp;" 笔"))</f>
        <v>前面连赢 2 笔</v>
      </c>
      <c r="U60" s="40">
        <f>IF(AND(M60=1,ISNUMBER(H60)),H60-G60,"")</f>
        <v>0.0300000000000003</v>
      </c>
      <c r="V60" s="41">
        <f>IF(M60=1,O60,NA())</f>
        <v>-2.92</v>
      </c>
      <c r="W60" s="41">
        <f>IF(M60=1,-Q60,NA())</f>
        <v>-10.22</v>
      </c>
    </row>
    <row r="61">
      <c r="A61" s="17" t="n">
        <v>57</v>
      </c>
      <c r="B61" s="23" t="n">
        <v>47585</v>
      </c>
      <c r="C61" s="25" t="inlineStr">
        <is>
          <t>突破</t>
        </is>
      </c>
      <c r="D61" s="25" t="inlineStr">
        <is>
          <t>品种丙</t>
        </is>
      </c>
      <c r="E61" s="25" t="inlineStr">
        <is>
          <t>空</t>
        </is>
      </c>
      <c r="F61" s="25" t="inlineStr">
        <is>
          <t>午后</t>
        </is>
      </c>
      <c r="G61" s="35" t="n">
        <v>1.55</v>
      </c>
      <c r="H61" s="35" t="n">
        <v>1.61</v>
      </c>
      <c r="I61" s="25" t="inlineStr">
        <is>
          <t>A</t>
        </is>
      </c>
      <c r="J61" s="25" t="inlineStr">
        <is>
          <t>无</t>
        </is>
      </c>
      <c r="K61" s="36" t="str">
        <f>IF(ISNUMBER(B61),"周"&amp;CHOOSE(WEEKDAY(B61,2),"一","二","三","四","五","六","日"),"")</f>
        <v>周五</v>
      </c>
      <c r="L61" s="37">
        <f>IF(ISNUMBER(B61),DATE(YEAR(B61),MONTH(B61),1),"")</f>
        <v>47574.0</v>
      </c>
      <c r="M61" s="38">
        <f>IF(AND(ISNUMBER(B61),ISNUMBER(G61)),IF(AND(OR(NOT(ISNUMBER('例-看板'!$C$4)),B61&gt;='例-看板'!$C$4),OR(NOT(ISNUMBER('例-看板'!$E$4)),B61&lt;='例-看板'!$E$4),OR('例-看板'!$C$5="",C61='例-看板'!$C$5),OR('例-看板'!$E$5="",D61='例-看板'!$E$5)),1,0),0)</f>
        <v>1</v>
      </c>
      <c r="N61" s="38">
        <f>IF(M61=1,COUNTIF(M$5:M61,1),"")</f>
        <v>57</v>
      </c>
      <c r="O61" s="39">
        <f>IF(M61=1,SUMIF(M$5:M61,1,G$5:G61),"")</f>
        <v>-1.37</v>
      </c>
      <c r="P61" s="39">
        <f>IF(M61=1,MAX(0,MAX(O$5:O61)),"")</f>
        <v>7.3</v>
      </c>
      <c r="Q61" s="40">
        <f>IF(M61=1,P61-O61,"")</f>
        <v>8.67</v>
      </c>
      <c r="R61" s="38">
        <f>IF(M61=1,IF(G61&gt;0,R60+1,0),R60)</f>
        <v>4</v>
      </c>
      <c r="S61" s="38">
        <f>IF(M61=1,IF(G61&lt;0,S60+1,0),S60)</f>
        <v>0</v>
      </c>
      <c r="T61" s="36" t="str">
        <f>IF(M61&lt;&gt;1,"",IF(R60&gt;=3,"前面连赢 3 笔以上","前面连赢 "&amp;R60&amp;" 笔"))</f>
        <v>前面连赢 3 笔以上</v>
      </c>
      <c r="U61" s="40">
        <f>IF(AND(M61=1,ISNUMBER(H61)),H61-G61,"")</f>
        <v>0.0600000000000001</v>
      </c>
      <c r="V61" s="41">
        <f>IF(M61=1,O61,NA())</f>
        <v>-1.37</v>
      </c>
      <c r="W61" s="41">
        <f>IF(M61=1,-Q61,NA())</f>
        <v>-8.67</v>
      </c>
    </row>
    <row r="62">
      <c r="A62" s="17" t="n">
        <v>58</v>
      </c>
      <c r="B62" s="23" t="n">
        <v>47588</v>
      </c>
      <c r="C62" s="25" t="inlineStr">
        <is>
          <t>区间反转</t>
        </is>
      </c>
      <c r="D62" s="25" t="inlineStr">
        <is>
          <t>品种丙</t>
        </is>
      </c>
      <c r="E62" s="25" t="inlineStr">
        <is>
          <t>空</t>
        </is>
      </c>
      <c r="F62" s="25" t="inlineStr">
        <is>
          <t>午后</t>
        </is>
      </c>
      <c r="G62" s="35" t="n">
        <v>1.5</v>
      </c>
      <c r="H62" s="35" t="n">
        <v>1.56</v>
      </c>
      <c r="I62" s="25" t="inlineStr">
        <is>
          <t>C</t>
        </is>
      </c>
      <c r="J62" s="25" t="inlineStr">
        <is>
          <t>扛单</t>
        </is>
      </c>
      <c r="K62" s="36" t="str">
        <f>IF(ISNUMBER(B62),"周"&amp;CHOOSE(WEEKDAY(B62,2),"一","二","三","四","五","六","日"),"")</f>
        <v>周一</v>
      </c>
      <c r="L62" s="37">
        <f>IF(ISNUMBER(B62),DATE(YEAR(B62),MONTH(B62),1),"")</f>
        <v>47574.0</v>
      </c>
      <c r="M62" s="38">
        <f>IF(AND(ISNUMBER(B62),ISNUMBER(G62)),IF(AND(OR(NOT(ISNUMBER('例-看板'!$C$4)),B62&gt;='例-看板'!$C$4),OR(NOT(ISNUMBER('例-看板'!$E$4)),B62&lt;='例-看板'!$E$4),OR('例-看板'!$C$5="",C62='例-看板'!$C$5),OR('例-看板'!$E$5="",D62='例-看板'!$E$5)),1,0),0)</f>
        <v>1</v>
      </c>
      <c r="N62" s="38">
        <f>IF(M62=1,COUNTIF(M$5:M62,1),"")</f>
        <v>58</v>
      </c>
      <c r="O62" s="39">
        <f>IF(M62=1,SUMIF(M$5:M62,1,G$5:G62),"")</f>
        <v>0.13</v>
      </c>
      <c r="P62" s="39">
        <f>IF(M62=1,MAX(0,MAX(O$5:O62)),"")</f>
        <v>7.3</v>
      </c>
      <c r="Q62" s="40">
        <f>IF(M62=1,P62-O62,"")</f>
        <v>7.17</v>
      </c>
      <c r="R62" s="38">
        <f>IF(M62=1,IF(G62&gt;0,R61+1,0),R61)</f>
        <v>5</v>
      </c>
      <c r="S62" s="38">
        <f>IF(M62=1,IF(G62&lt;0,S61+1,0),S61)</f>
        <v>0</v>
      </c>
      <c r="T62" s="36" t="str">
        <f>IF(M62&lt;&gt;1,"",IF(R61&gt;=3,"前面连赢 3 笔以上","前面连赢 "&amp;R61&amp;" 笔"))</f>
        <v>前面连赢 3 笔以上</v>
      </c>
      <c r="U62" s="40">
        <f>IF(AND(M62=1,ISNUMBER(H62)),H62-G62,"")</f>
        <v>0.0600000000000001</v>
      </c>
      <c r="V62" s="41">
        <f>IF(M62=1,O62,NA())</f>
        <v>0.13</v>
      </c>
      <c r="W62" s="41">
        <f>IF(M62=1,-Q62,NA())</f>
        <v>-7.17</v>
      </c>
    </row>
    <row r="63">
      <c r="A63" s="17" t="n">
        <v>59</v>
      </c>
      <c r="B63" s="23" t="n">
        <v>47590</v>
      </c>
      <c r="C63" s="25" t="inlineStr">
        <is>
          <t>区间反转</t>
        </is>
      </c>
      <c r="D63" s="25" t="inlineStr">
        <is>
          <t>品种乙</t>
        </is>
      </c>
      <c r="E63" s="25" t="inlineStr">
        <is>
          <t>多</t>
        </is>
      </c>
      <c r="F63" s="25" t="inlineStr">
        <is>
          <t>上午</t>
        </is>
      </c>
      <c r="G63" s="35" t="n">
        <v>-0.93</v>
      </c>
      <c r="H63" s="35" t="n">
        <v>-0.91</v>
      </c>
      <c r="I63" s="25" t="inlineStr">
        <is>
          <t>C</t>
        </is>
      </c>
      <c r="J63" s="25" t="inlineStr">
        <is>
          <t>扛单</t>
        </is>
      </c>
      <c r="K63" s="36" t="str">
        <f>IF(ISNUMBER(B63),"周"&amp;CHOOSE(WEEKDAY(B63,2),"一","二","三","四","五","六","日"),"")</f>
        <v>周三</v>
      </c>
      <c r="L63" s="37">
        <f>IF(ISNUMBER(B63),DATE(YEAR(B63),MONTH(B63),1),"")</f>
        <v>47574.0</v>
      </c>
      <c r="M63" s="38">
        <f>IF(AND(ISNUMBER(B63),ISNUMBER(G63)),IF(AND(OR(NOT(ISNUMBER('例-看板'!$C$4)),B63&gt;='例-看板'!$C$4),OR(NOT(ISNUMBER('例-看板'!$E$4)),B63&lt;='例-看板'!$E$4),OR('例-看板'!$C$5="",C63='例-看板'!$C$5),OR('例-看板'!$E$5="",D63='例-看板'!$E$5)),1,0),0)</f>
        <v>1</v>
      </c>
      <c r="N63" s="38">
        <f>IF(M63=1,COUNTIF(M$5:M63,1),"")</f>
        <v>59</v>
      </c>
      <c r="O63" s="39">
        <f>IF(M63=1,SUMIF(M$5:M63,1,G$5:G63),"")</f>
        <v>-0.8</v>
      </c>
      <c r="P63" s="39">
        <f>IF(M63=1,MAX(0,MAX(O$5:O63)),"")</f>
        <v>7.3</v>
      </c>
      <c r="Q63" s="40">
        <f>IF(M63=1,P63-O63,"")</f>
        <v>8.1</v>
      </c>
      <c r="R63" s="38">
        <f>IF(M63=1,IF(G63&gt;0,R62+1,0),R62)</f>
        <v>0</v>
      </c>
      <c r="S63" s="38">
        <f>IF(M63=1,IF(G63&lt;0,S62+1,0),S62)</f>
        <v>1</v>
      </c>
      <c r="T63" s="36" t="str">
        <f>IF(M63&lt;&gt;1,"",IF(R62&gt;=3,"前面连赢 3 笔以上","前面连赢 "&amp;R62&amp;" 笔"))</f>
        <v>前面连赢 3 笔以上</v>
      </c>
      <c r="U63" s="40">
        <f>IF(AND(M63=1,ISNUMBER(H63)),H63-G63,"")</f>
        <v>0.02</v>
      </c>
      <c r="V63" s="41">
        <f>IF(M63=1,O63,NA())</f>
        <v>-0.8</v>
      </c>
      <c r="W63" s="41">
        <f>IF(M63=1,-Q63,NA())</f>
        <v>-8.1</v>
      </c>
    </row>
    <row r="64">
      <c r="A64" s="17" t="n">
        <v>60</v>
      </c>
      <c r="B64" s="23" t="n">
        <v>47592</v>
      </c>
      <c r="C64" s="25" t="inlineStr">
        <is>
          <t>区间反转</t>
        </is>
      </c>
      <c r="D64" s="25" t="inlineStr">
        <is>
          <t>品种乙</t>
        </is>
      </c>
      <c r="E64" s="25" t="inlineStr">
        <is>
          <t>空</t>
        </is>
      </c>
      <c r="F64" s="25" t="inlineStr">
        <is>
          <t>夜盘</t>
        </is>
      </c>
      <c r="G64" s="35" t="n">
        <v>0.71</v>
      </c>
      <c r="H64" s="35" t="n">
        <v>0.75</v>
      </c>
      <c r="I64" s="25" t="inlineStr">
        <is>
          <t>A</t>
        </is>
      </c>
      <c r="J64" s="25" t="inlineStr">
        <is>
          <t>无</t>
        </is>
      </c>
      <c r="K64" s="36" t="str">
        <f>IF(ISNUMBER(B64),"周"&amp;CHOOSE(WEEKDAY(B64,2),"一","二","三","四","五","六","日"),"")</f>
        <v>周五</v>
      </c>
      <c r="L64" s="37">
        <f>IF(ISNUMBER(B64),DATE(YEAR(B64),MONTH(B64),1),"")</f>
        <v>47574.0</v>
      </c>
      <c r="M64" s="38">
        <f>IF(AND(ISNUMBER(B64),ISNUMBER(G64)),IF(AND(OR(NOT(ISNUMBER('例-看板'!$C$4)),B64&gt;='例-看板'!$C$4),OR(NOT(ISNUMBER('例-看板'!$E$4)),B64&lt;='例-看板'!$E$4),OR('例-看板'!$C$5="",C64='例-看板'!$C$5),OR('例-看板'!$E$5="",D64='例-看板'!$E$5)),1,0),0)</f>
        <v>1</v>
      </c>
      <c r="N64" s="38">
        <f>IF(M64=1,COUNTIF(M$5:M64,1),"")</f>
        <v>60</v>
      </c>
      <c r="O64" s="39">
        <f>IF(M64=1,SUMIF(M$5:M64,1,G$5:G64),"")</f>
        <v>-0.0900000000000003</v>
      </c>
      <c r="P64" s="39">
        <f>IF(M64=1,MAX(0,MAX(O$5:O64)),"")</f>
        <v>7.3</v>
      </c>
      <c r="Q64" s="40">
        <f>IF(M64=1,P64-O64,"")</f>
        <v>7.39</v>
      </c>
      <c r="R64" s="38">
        <f>IF(M64=1,IF(G64&gt;0,R63+1,0),R63)</f>
        <v>1</v>
      </c>
      <c r="S64" s="38">
        <f>IF(M64=1,IF(G64&lt;0,S63+1,0),S63)</f>
        <v>0</v>
      </c>
      <c r="T64" s="36" t="str">
        <f>IF(M64&lt;&gt;1,"",IF(R63&gt;=3,"前面连赢 3 笔以上","前面连赢 "&amp;R63&amp;" 笔"))</f>
        <v>前面连赢 0 笔</v>
      </c>
      <c r="U64" s="40">
        <f>IF(AND(M64=1,ISNUMBER(H64)),H64-G64,"")</f>
        <v>0.04</v>
      </c>
      <c r="V64" s="41">
        <f>IF(M64=1,O64,NA())</f>
        <v>-0.0900000000000003</v>
      </c>
      <c r="W64" s="41">
        <f>IF(M64=1,-Q64,NA())</f>
        <v>-7.39</v>
      </c>
    </row>
    <row r="65">
      <c r="A65" s="17" t="n">
        <v>61</v>
      </c>
      <c r="B65" s="23" t="n">
        <v>47599</v>
      </c>
      <c r="C65" s="25" t="inlineStr">
        <is>
          <t>突破</t>
        </is>
      </c>
      <c r="D65" s="25" t="inlineStr">
        <is>
          <t>品种乙</t>
        </is>
      </c>
      <c r="E65" s="25" t="inlineStr">
        <is>
          <t>空</t>
        </is>
      </c>
      <c r="F65" s="25" t="inlineStr">
        <is>
          <t>午后</t>
        </is>
      </c>
      <c r="G65" s="35" t="n">
        <v>3.58</v>
      </c>
      <c r="H65" s="35" t="n">
        <v>3.63</v>
      </c>
      <c r="I65" s="25" t="inlineStr">
        <is>
          <t>D</t>
        </is>
      </c>
      <c r="J65" s="25" t="inlineStr">
        <is>
          <t>止损挪远</t>
        </is>
      </c>
      <c r="K65" s="36" t="str">
        <f>IF(ISNUMBER(B65),"周"&amp;CHOOSE(WEEKDAY(B65,2),"一","二","三","四","五","六","日"),"")</f>
        <v>周五</v>
      </c>
      <c r="L65" s="37">
        <f>IF(ISNUMBER(B65),DATE(YEAR(B65),MONTH(B65),1),"")</f>
        <v>47574.0</v>
      </c>
      <c r="M65" s="38">
        <f>IF(AND(ISNUMBER(B65),ISNUMBER(G65)),IF(AND(OR(NOT(ISNUMBER('例-看板'!$C$4)),B65&gt;='例-看板'!$C$4),OR(NOT(ISNUMBER('例-看板'!$E$4)),B65&lt;='例-看板'!$E$4),OR('例-看板'!$C$5="",C65='例-看板'!$C$5),OR('例-看板'!$E$5="",D65='例-看板'!$E$5)),1,0),0)</f>
        <v>1</v>
      </c>
      <c r="N65" s="38">
        <f>IF(M65=1,COUNTIF(M$5:M65,1),"")</f>
        <v>61</v>
      </c>
      <c r="O65" s="39">
        <f>IF(M65=1,SUMIF(M$5:M65,1,G$5:G65),"")</f>
        <v>3.49</v>
      </c>
      <c r="P65" s="39">
        <f>IF(M65=1,MAX(0,MAX(O$5:O65)),"")</f>
        <v>7.3</v>
      </c>
      <c r="Q65" s="40">
        <f>IF(M65=1,P65-O65,"")</f>
        <v>3.81</v>
      </c>
      <c r="R65" s="38">
        <f>IF(M65=1,IF(G65&gt;0,R64+1,0),R64)</f>
        <v>2</v>
      </c>
      <c r="S65" s="38">
        <f>IF(M65=1,IF(G65&lt;0,S64+1,0),S64)</f>
        <v>0</v>
      </c>
      <c r="T65" s="36" t="str">
        <f>IF(M65&lt;&gt;1,"",IF(R64&gt;=3,"前面连赢 3 笔以上","前面连赢 "&amp;R64&amp;" 笔"))</f>
        <v>前面连赢 1 笔</v>
      </c>
      <c r="U65" s="40">
        <f>IF(AND(M65=1,ISNUMBER(H65)),H65-G65,"")</f>
        <v>0.0499999999999998</v>
      </c>
      <c r="V65" s="41">
        <f>IF(M65=1,O65,NA())</f>
        <v>3.49</v>
      </c>
      <c r="W65" s="41">
        <f>IF(M65=1,-Q65,NA())</f>
        <v>-3.81</v>
      </c>
    </row>
    <row r="66">
      <c r="A66" s="17" t="n">
        <v>62</v>
      </c>
      <c r="B66" s="23" t="n">
        <v>47602</v>
      </c>
      <c r="C66" s="25" t="inlineStr">
        <is>
          <t>突破</t>
        </is>
      </c>
      <c r="D66" s="25" t="inlineStr">
        <is>
          <t>品种丙</t>
        </is>
      </c>
      <c r="E66" s="25" t="inlineStr">
        <is>
          <t>空</t>
        </is>
      </c>
      <c r="F66" s="25" t="inlineStr">
        <is>
          <t>夜盘</t>
        </is>
      </c>
      <c r="G66" s="35" t="n">
        <v>-0.96</v>
      </c>
      <c r="H66" s="35" t="n">
        <v>-0.91</v>
      </c>
      <c r="I66" s="25" t="inlineStr">
        <is>
          <t>D</t>
        </is>
      </c>
      <c r="J66" s="25" t="inlineStr">
        <is>
          <t>追单</t>
        </is>
      </c>
      <c r="K66" s="36" t="str">
        <f>IF(ISNUMBER(B66),"周"&amp;CHOOSE(WEEKDAY(B66,2),"一","二","三","四","五","六","日"),"")</f>
        <v>周一</v>
      </c>
      <c r="L66" s="37">
        <f>IF(ISNUMBER(B66),DATE(YEAR(B66),MONTH(B66),1),"")</f>
        <v>47574.0</v>
      </c>
      <c r="M66" s="38">
        <f>IF(AND(ISNUMBER(B66),ISNUMBER(G66)),IF(AND(OR(NOT(ISNUMBER('例-看板'!$C$4)),B66&gt;='例-看板'!$C$4),OR(NOT(ISNUMBER('例-看板'!$E$4)),B66&lt;='例-看板'!$E$4),OR('例-看板'!$C$5="",C66='例-看板'!$C$5),OR('例-看板'!$E$5="",D66='例-看板'!$E$5)),1,0),0)</f>
        <v>1</v>
      </c>
      <c r="N66" s="38">
        <f>IF(M66=1,COUNTIF(M$5:M66,1),"")</f>
        <v>62</v>
      </c>
      <c r="O66" s="39">
        <f>IF(M66=1,SUMIF(M$5:M66,1,G$5:G66),"")</f>
        <v>2.53</v>
      </c>
      <c r="P66" s="39">
        <f>IF(M66=1,MAX(0,MAX(O$5:O66)),"")</f>
        <v>7.3</v>
      </c>
      <c r="Q66" s="40">
        <f>IF(M66=1,P66-O66,"")</f>
        <v>4.77</v>
      </c>
      <c r="R66" s="38">
        <f>IF(M66=1,IF(G66&gt;0,R65+1,0),R65)</f>
        <v>0</v>
      </c>
      <c r="S66" s="38">
        <f>IF(M66=1,IF(G66&lt;0,S65+1,0),S65)</f>
        <v>1</v>
      </c>
      <c r="T66" s="36" t="str">
        <f>IF(M66&lt;&gt;1,"",IF(R65&gt;=3,"前面连赢 3 笔以上","前面连赢 "&amp;R65&amp;" 笔"))</f>
        <v>前面连赢 2 笔</v>
      </c>
      <c r="U66" s="40">
        <f>IF(AND(M66=1,ISNUMBER(H66)),H66-G66,"")</f>
        <v>0.0499999999999999</v>
      </c>
      <c r="V66" s="41">
        <f>IF(M66=1,O66,NA())</f>
        <v>2.53</v>
      </c>
      <c r="W66" s="41">
        <f>IF(M66=1,-Q66,NA())</f>
        <v>-4.77</v>
      </c>
    </row>
    <row r="67">
      <c r="A67" s="17" t="n">
        <v>63</v>
      </c>
      <c r="B67" s="23" t="n">
        <v>47603</v>
      </c>
      <c r="C67" s="25" t="inlineStr">
        <is>
          <t>区间反转</t>
        </is>
      </c>
      <c r="D67" s="25" t="inlineStr">
        <is>
          <t>品种丙</t>
        </is>
      </c>
      <c r="E67" s="25" t="inlineStr">
        <is>
          <t>空</t>
        </is>
      </c>
      <c r="F67" s="25" t="inlineStr">
        <is>
          <t>上午</t>
        </is>
      </c>
      <c r="G67" s="35" t="n">
        <v>-0.89</v>
      </c>
      <c r="H67" s="35" t="n">
        <v>-0.8</v>
      </c>
      <c r="I67" s="25" t="inlineStr">
        <is>
          <t>A</t>
        </is>
      </c>
      <c r="J67" s="25" t="inlineStr">
        <is>
          <t>无</t>
        </is>
      </c>
      <c r="K67" s="36" t="str">
        <f>IF(ISNUMBER(B67),"周"&amp;CHOOSE(WEEKDAY(B67,2),"一","二","三","四","五","六","日"),"")</f>
        <v>周二</v>
      </c>
      <c r="L67" s="37">
        <f>IF(ISNUMBER(B67),DATE(YEAR(B67),MONTH(B67),1),"")</f>
        <v>47574.0</v>
      </c>
      <c r="M67" s="38">
        <f>IF(AND(ISNUMBER(B67),ISNUMBER(G67)),IF(AND(OR(NOT(ISNUMBER('例-看板'!$C$4)),B67&gt;='例-看板'!$C$4),OR(NOT(ISNUMBER('例-看板'!$E$4)),B67&lt;='例-看板'!$E$4),OR('例-看板'!$C$5="",C67='例-看板'!$C$5),OR('例-看板'!$E$5="",D67='例-看板'!$E$5)),1,0),0)</f>
        <v>1</v>
      </c>
      <c r="N67" s="38">
        <f>IF(M67=1,COUNTIF(M$5:M67,1),"")</f>
        <v>63</v>
      </c>
      <c r="O67" s="39">
        <f>IF(M67=1,SUMIF(M$5:M67,1,G$5:G67),"")</f>
        <v>1.64</v>
      </c>
      <c r="P67" s="39">
        <f>IF(M67=1,MAX(0,MAX(O$5:O67)),"")</f>
        <v>7.3</v>
      </c>
      <c r="Q67" s="40">
        <f>IF(M67=1,P67-O67,"")</f>
        <v>5.66</v>
      </c>
      <c r="R67" s="38">
        <f>IF(M67=1,IF(G67&gt;0,R66+1,0),R66)</f>
        <v>0</v>
      </c>
      <c r="S67" s="38">
        <f>IF(M67=1,IF(G67&lt;0,S66+1,0),S66)</f>
        <v>2</v>
      </c>
      <c r="T67" s="36" t="str">
        <f>IF(M67&lt;&gt;1,"",IF(R66&gt;=3,"前面连赢 3 笔以上","前面连赢 "&amp;R66&amp;" 笔"))</f>
        <v>前面连赢 0 笔</v>
      </c>
      <c r="U67" s="40">
        <f>IF(AND(M67=1,ISNUMBER(H67)),H67-G67,"")</f>
        <v>0.09</v>
      </c>
      <c r="V67" s="41">
        <f>IF(M67=1,O67,NA())</f>
        <v>1.64</v>
      </c>
      <c r="W67" s="41">
        <f>IF(M67=1,-Q67,NA())</f>
        <v>-5.66</v>
      </c>
    </row>
    <row r="68">
      <c r="A68" s="17" t="n">
        <v>64</v>
      </c>
      <c r="B68" s="23" t="n">
        <v>47605</v>
      </c>
      <c r="C68" s="25" t="inlineStr">
        <is>
          <t>回踩</t>
        </is>
      </c>
      <c r="D68" s="25" t="inlineStr">
        <is>
          <t>品种丙</t>
        </is>
      </c>
      <c r="E68" s="25" t="inlineStr">
        <is>
          <t>多</t>
        </is>
      </c>
      <c r="F68" s="25" t="inlineStr">
        <is>
          <t>尾盘</t>
        </is>
      </c>
      <c r="G68" s="35" t="n">
        <v>1.17</v>
      </c>
      <c r="H68" s="35" t="n">
        <v>1.21</v>
      </c>
      <c r="I68" s="25" t="inlineStr">
        <is>
          <t>A</t>
        </is>
      </c>
      <c r="J68" s="25" t="inlineStr">
        <is>
          <t>无</t>
        </is>
      </c>
      <c r="K68" s="36" t="str">
        <f>IF(ISNUMBER(B68),"周"&amp;CHOOSE(WEEKDAY(B68,2),"一","二","三","四","五","六","日"),"")</f>
        <v>周四</v>
      </c>
      <c r="L68" s="37">
        <f>IF(ISNUMBER(B68),DATE(YEAR(B68),MONTH(B68),1),"")</f>
        <v>47604.0</v>
      </c>
      <c r="M68" s="38">
        <f>IF(AND(ISNUMBER(B68),ISNUMBER(G68)),IF(AND(OR(NOT(ISNUMBER('例-看板'!$C$4)),B68&gt;='例-看板'!$C$4),OR(NOT(ISNUMBER('例-看板'!$E$4)),B68&lt;='例-看板'!$E$4),OR('例-看板'!$C$5="",C68='例-看板'!$C$5),OR('例-看板'!$E$5="",D68='例-看板'!$E$5)),1,0),0)</f>
        <v>1</v>
      </c>
      <c r="N68" s="38">
        <f>IF(M68=1,COUNTIF(M$5:M68,1),"")</f>
        <v>64</v>
      </c>
      <c r="O68" s="39">
        <f>IF(M68=1,SUMIF(M$5:M68,1,G$5:G68),"")</f>
        <v>2.81</v>
      </c>
      <c r="P68" s="39">
        <f>IF(M68=1,MAX(0,MAX(O$5:O68)),"")</f>
        <v>7.3</v>
      </c>
      <c r="Q68" s="40">
        <f>IF(M68=1,P68-O68,"")</f>
        <v>4.49</v>
      </c>
      <c r="R68" s="38">
        <f>IF(M68=1,IF(G68&gt;0,R67+1,0),R67)</f>
        <v>1</v>
      </c>
      <c r="S68" s="38">
        <f>IF(M68=1,IF(G68&lt;0,S67+1,0),S67)</f>
        <v>0</v>
      </c>
      <c r="T68" s="36" t="str">
        <f>IF(M68&lt;&gt;1,"",IF(R67&gt;=3,"前面连赢 3 笔以上","前面连赢 "&amp;R67&amp;" 笔"))</f>
        <v>前面连赢 0 笔</v>
      </c>
      <c r="U68" s="40">
        <f>IF(AND(M68=1,ISNUMBER(H68)),H68-G68,"")</f>
        <v>0.04</v>
      </c>
      <c r="V68" s="41">
        <f>IF(M68=1,O68,NA())</f>
        <v>2.81</v>
      </c>
      <c r="W68" s="41">
        <f>IF(M68=1,-Q68,NA())</f>
        <v>-4.49</v>
      </c>
    </row>
    <row r="69">
      <c r="A69" s="17" t="n">
        <v>65</v>
      </c>
      <c r="B69" s="23" t="n">
        <v>47609</v>
      </c>
      <c r="C69" s="25" t="inlineStr">
        <is>
          <t>区间反转</t>
        </is>
      </c>
      <c r="D69" s="25" t="inlineStr">
        <is>
          <t>品种丙</t>
        </is>
      </c>
      <c r="E69" s="25" t="inlineStr">
        <is>
          <t>多</t>
        </is>
      </c>
      <c r="F69" s="25" t="inlineStr">
        <is>
          <t>上午</t>
        </is>
      </c>
      <c r="G69" s="35" t="n">
        <v>1.86</v>
      </c>
      <c r="H69" s="35" t="n">
        <v>1.93</v>
      </c>
      <c r="I69" s="25" t="inlineStr">
        <is>
          <t>A</t>
        </is>
      </c>
      <c r="J69" s="25" t="inlineStr">
        <is>
          <t>无</t>
        </is>
      </c>
      <c r="K69" s="36" t="str">
        <f>IF(ISNUMBER(B69),"周"&amp;CHOOSE(WEEKDAY(B69,2),"一","二","三","四","五","六","日"),"")</f>
        <v>周一</v>
      </c>
      <c r="L69" s="37">
        <f>IF(ISNUMBER(B69),DATE(YEAR(B69),MONTH(B69),1),"")</f>
        <v>47604.0</v>
      </c>
      <c r="M69" s="38">
        <f>IF(AND(ISNUMBER(B69),ISNUMBER(G69)),IF(AND(OR(NOT(ISNUMBER('例-看板'!$C$4)),B69&gt;='例-看板'!$C$4),OR(NOT(ISNUMBER('例-看板'!$E$4)),B69&lt;='例-看板'!$E$4),OR('例-看板'!$C$5="",C69='例-看板'!$C$5),OR('例-看板'!$E$5="",D69='例-看板'!$E$5)),1,0),0)</f>
        <v>1</v>
      </c>
      <c r="N69" s="38">
        <f>IF(M69=1,COUNTIF(M$5:M69,1),"")</f>
        <v>65</v>
      </c>
      <c r="O69" s="39">
        <f>IF(M69=1,SUMIF(M$5:M69,1,G$5:G69),"")</f>
        <v>4.67</v>
      </c>
      <c r="P69" s="39">
        <f>IF(M69=1,MAX(0,MAX(O$5:O69)),"")</f>
        <v>7.3</v>
      </c>
      <c r="Q69" s="40">
        <f>IF(M69=1,P69-O69,"")</f>
        <v>2.63</v>
      </c>
      <c r="R69" s="38">
        <f>IF(M69=1,IF(G69&gt;0,R68+1,0),R68)</f>
        <v>2</v>
      </c>
      <c r="S69" s="38">
        <f>IF(M69=1,IF(G69&lt;0,S68+1,0),S68)</f>
        <v>0</v>
      </c>
      <c r="T69" s="36" t="str">
        <f>IF(M69&lt;&gt;1,"",IF(R68&gt;=3,"前面连赢 3 笔以上","前面连赢 "&amp;R68&amp;" 笔"))</f>
        <v>前面连赢 1 笔</v>
      </c>
      <c r="U69" s="40">
        <f>IF(AND(M69=1,ISNUMBER(H69)),H69-G69,"")</f>
        <v>0.0699999999999998</v>
      </c>
      <c r="V69" s="41">
        <f>IF(M69=1,O69,NA())</f>
        <v>4.67</v>
      </c>
      <c r="W69" s="41">
        <f>IF(M69=1,-Q69,NA())</f>
        <v>-2.63</v>
      </c>
    </row>
    <row r="70">
      <c r="A70" s="17" t="n">
        <v>66</v>
      </c>
      <c r="B70" s="23" t="n">
        <v>47610</v>
      </c>
      <c r="C70" s="25" t="inlineStr">
        <is>
          <t>突破</t>
        </is>
      </c>
      <c r="D70" s="25" t="inlineStr">
        <is>
          <t>品种乙</t>
        </is>
      </c>
      <c r="E70" s="25" t="inlineStr">
        <is>
          <t>多</t>
        </is>
      </c>
      <c r="F70" s="25" t="inlineStr">
        <is>
          <t>尾盘</t>
        </is>
      </c>
      <c r="G70" s="35" t="n">
        <v>-0.92</v>
      </c>
      <c r="H70" s="35" t="n">
        <v>-0.86</v>
      </c>
      <c r="I70" s="25" t="inlineStr">
        <is>
          <t>B</t>
        </is>
      </c>
      <c r="J70" s="25" t="inlineStr">
        <is>
          <t>无</t>
        </is>
      </c>
      <c r="K70" s="36" t="str">
        <f>IF(ISNUMBER(B70),"周"&amp;CHOOSE(WEEKDAY(B70,2),"一","二","三","四","五","六","日"),"")</f>
        <v>周二</v>
      </c>
      <c r="L70" s="37">
        <f>IF(ISNUMBER(B70),DATE(YEAR(B70),MONTH(B70),1),"")</f>
        <v>47604.0</v>
      </c>
      <c r="M70" s="38">
        <f>IF(AND(ISNUMBER(B70),ISNUMBER(G70)),IF(AND(OR(NOT(ISNUMBER('例-看板'!$C$4)),B70&gt;='例-看板'!$C$4),OR(NOT(ISNUMBER('例-看板'!$E$4)),B70&lt;='例-看板'!$E$4),OR('例-看板'!$C$5="",C70='例-看板'!$C$5),OR('例-看板'!$E$5="",D70='例-看板'!$E$5)),1,0),0)</f>
        <v>1</v>
      </c>
      <c r="N70" s="38">
        <f>IF(M70=1,COUNTIF(M$5:M70,1),"")</f>
        <v>66</v>
      </c>
      <c r="O70" s="39">
        <f>IF(M70=1,SUMIF(M$5:M70,1,G$5:G70),"")</f>
        <v>3.75</v>
      </c>
      <c r="P70" s="39">
        <f>IF(M70=1,MAX(0,MAX(O$5:O70)),"")</f>
        <v>7.3</v>
      </c>
      <c r="Q70" s="40">
        <f>IF(M70=1,P70-O70,"")</f>
        <v>3.55</v>
      </c>
      <c r="R70" s="38">
        <f>IF(M70=1,IF(G70&gt;0,R69+1,0),R69)</f>
        <v>0</v>
      </c>
      <c r="S70" s="38">
        <f>IF(M70=1,IF(G70&lt;0,S69+1,0),S69)</f>
        <v>1</v>
      </c>
      <c r="T70" s="36" t="str">
        <f>IF(M70&lt;&gt;1,"",IF(R69&gt;=3,"前面连赢 3 笔以上","前面连赢 "&amp;R69&amp;" 笔"))</f>
        <v>前面连赢 2 笔</v>
      </c>
      <c r="U70" s="40">
        <f>IF(AND(M70=1,ISNUMBER(H70)),H70-G70,"")</f>
        <v>0.0600000000000001</v>
      </c>
      <c r="V70" s="41">
        <f>IF(M70=1,O70,NA())</f>
        <v>3.75</v>
      </c>
      <c r="W70" s="41">
        <f>IF(M70=1,-Q70,NA())</f>
        <v>-3.55</v>
      </c>
    </row>
    <row r="71">
      <c r="A71" s="17" t="n">
        <v>67</v>
      </c>
      <c r="B71" s="23" t="n">
        <v>47611</v>
      </c>
      <c r="C71" s="25" t="inlineStr">
        <is>
          <t>区间反转</t>
        </is>
      </c>
      <c r="D71" s="25" t="inlineStr">
        <is>
          <t>品种乙</t>
        </is>
      </c>
      <c r="E71" s="25" t="inlineStr">
        <is>
          <t>多</t>
        </is>
      </c>
      <c r="F71" s="25" t="inlineStr">
        <is>
          <t>尾盘</t>
        </is>
      </c>
      <c r="G71" s="35" t="n">
        <v>-0.88</v>
      </c>
      <c r="H71" s="35" t="n">
        <v>-0.83</v>
      </c>
      <c r="I71" s="25" t="inlineStr">
        <is>
          <t>A</t>
        </is>
      </c>
      <c r="J71" s="25" t="inlineStr">
        <is>
          <t>无</t>
        </is>
      </c>
      <c r="K71" s="36" t="str">
        <f>IF(ISNUMBER(B71),"周"&amp;CHOOSE(WEEKDAY(B71,2),"一","二","三","四","五","六","日"),"")</f>
        <v>周三</v>
      </c>
      <c r="L71" s="37">
        <f>IF(ISNUMBER(B71),DATE(YEAR(B71),MONTH(B71),1),"")</f>
        <v>47604.0</v>
      </c>
      <c r="M71" s="38">
        <f>IF(AND(ISNUMBER(B71),ISNUMBER(G71)),IF(AND(OR(NOT(ISNUMBER('例-看板'!$C$4)),B71&gt;='例-看板'!$C$4),OR(NOT(ISNUMBER('例-看板'!$E$4)),B71&lt;='例-看板'!$E$4),OR('例-看板'!$C$5="",C71='例-看板'!$C$5),OR('例-看板'!$E$5="",D71='例-看板'!$E$5)),1,0),0)</f>
        <v>1</v>
      </c>
      <c r="N71" s="38">
        <f>IF(M71=1,COUNTIF(M$5:M71,1),"")</f>
        <v>67</v>
      </c>
      <c r="O71" s="39">
        <f>IF(M71=1,SUMIF(M$5:M71,1,G$5:G71),"")</f>
        <v>2.87</v>
      </c>
      <c r="P71" s="39">
        <f>IF(M71=1,MAX(0,MAX(O$5:O71)),"")</f>
        <v>7.3</v>
      </c>
      <c r="Q71" s="40">
        <f>IF(M71=1,P71-O71,"")</f>
        <v>4.43</v>
      </c>
      <c r="R71" s="38">
        <f>IF(M71=1,IF(G71&gt;0,R70+1,0),R70)</f>
        <v>0</v>
      </c>
      <c r="S71" s="38">
        <f>IF(M71=1,IF(G71&lt;0,S70+1,0),S70)</f>
        <v>2</v>
      </c>
      <c r="T71" s="36" t="str">
        <f>IF(M71&lt;&gt;1,"",IF(R70&gt;=3,"前面连赢 3 笔以上","前面连赢 "&amp;R70&amp;" 笔"))</f>
        <v>前面连赢 0 笔</v>
      </c>
      <c r="U71" s="40">
        <f>IF(AND(M71=1,ISNUMBER(H71)),H71-G71,"")</f>
        <v>0.05</v>
      </c>
      <c r="V71" s="41">
        <f>IF(M71=1,O71,NA())</f>
        <v>2.87</v>
      </c>
      <c r="W71" s="41">
        <f>IF(M71=1,-Q71,NA())</f>
        <v>-4.43</v>
      </c>
    </row>
    <row r="72">
      <c r="A72" s="17" t="n">
        <v>68</v>
      </c>
      <c r="B72" s="23" t="n">
        <v>47613</v>
      </c>
      <c r="C72" s="25" t="inlineStr">
        <is>
          <t>回踩</t>
        </is>
      </c>
      <c r="D72" s="25" t="inlineStr">
        <is>
          <t>品种丙</t>
        </is>
      </c>
      <c r="E72" s="25" t="inlineStr">
        <is>
          <t>空</t>
        </is>
      </c>
      <c r="F72" s="25" t="inlineStr">
        <is>
          <t>上午</t>
        </is>
      </c>
      <c r="G72" s="35" t="n">
        <v>-0.86</v>
      </c>
      <c r="H72" s="35" t="n">
        <v>-0.78</v>
      </c>
      <c r="I72" s="25" t="inlineStr">
        <is>
          <t>D</t>
        </is>
      </c>
      <c r="J72" s="25" t="inlineStr">
        <is>
          <t>止损挪远</t>
        </is>
      </c>
      <c r="K72" s="36" t="str">
        <f>IF(ISNUMBER(B72),"周"&amp;CHOOSE(WEEKDAY(B72,2),"一","二","三","四","五","六","日"),"")</f>
        <v>周五</v>
      </c>
      <c r="L72" s="37">
        <f>IF(ISNUMBER(B72),DATE(YEAR(B72),MONTH(B72),1),"")</f>
        <v>47604.0</v>
      </c>
      <c r="M72" s="38">
        <f>IF(AND(ISNUMBER(B72),ISNUMBER(G72)),IF(AND(OR(NOT(ISNUMBER('例-看板'!$C$4)),B72&gt;='例-看板'!$C$4),OR(NOT(ISNUMBER('例-看板'!$E$4)),B72&lt;='例-看板'!$E$4),OR('例-看板'!$C$5="",C72='例-看板'!$C$5),OR('例-看板'!$E$5="",D72='例-看板'!$E$5)),1,0),0)</f>
        <v>1</v>
      </c>
      <c r="N72" s="38">
        <f>IF(M72=1,COUNTIF(M$5:M72,1),"")</f>
        <v>68</v>
      </c>
      <c r="O72" s="39">
        <f>IF(M72=1,SUMIF(M$5:M72,1,G$5:G72),"")</f>
        <v>2.01</v>
      </c>
      <c r="P72" s="39">
        <f>IF(M72=1,MAX(0,MAX(O$5:O72)),"")</f>
        <v>7.3</v>
      </c>
      <c r="Q72" s="40">
        <f>IF(M72=1,P72-O72,"")</f>
        <v>5.29</v>
      </c>
      <c r="R72" s="38">
        <f>IF(M72=1,IF(G72&gt;0,R71+1,0),R71)</f>
        <v>0</v>
      </c>
      <c r="S72" s="38">
        <f>IF(M72=1,IF(G72&lt;0,S71+1,0),S71)</f>
        <v>3</v>
      </c>
      <c r="T72" s="36" t="str">
        <f>IF(M72&lt;&gt;1,"",IF(R71&gt;=3,"前面连赢 3 笔以上","前面连赢 "&amp;R71&amp;" 笔"))</f>
        <v>前面连赢 0 笔</v>
      </c>
      <c r="U72" s="40">
        <f>IF(AND(M72=1,ISNUMBER(H72)),H72-G72,"")</f>
        <v>0.08</v>
      </c>
      <c r="V72" s="41">
        <f>IF(M72=1,O72,NA())</f>
        <v>2.01</v>
      </c>
      <c r="W72" s="41">
        <f>IF(M72=1,-Q72,NA())</f>
        <v>-5.29</v>
      </c>
    </row>
    <row r="73">
      <c r="A73" s="17" t="n">
        <v>69</v>
      </c>
      <c r="B73" s="23" t="n">
        <v>47618</v>
      </c>
      <c r="C73" s="25" t="inlineStr">
        <is>
          <t>回踩</t>
        </is>
      </c>
      <c r="D73" s="25" t="inlineStr">
        <is>
          <t>品种甲</t>
        </is>
      </c>
      <c r="E73" s="25" t="inlineStr">
        <is>
          <t>多</t>
        </is>
      </c>
      <c r="F73" s="25" t="inlineStr">
        <is>
          <t>夜盘</t>
        </is>
      </c>
      <c r="G73" s="35" t="n">
        <v>2.36</v>
      </c>
      <c r="H73" s="35" t="n">
        <v>2.39</v>
      </c>
      <c r="I73" s="25" t="inlineStr">
        <is>
          <t>A</t>
        </is>
      </c>
      <c r="J73" s="25" t="inlineStr">
        <is>
          <t>无</t>
        </is>
      </c>
      <c r="K73" s="36" t="str">
        <f>IF(ISNUMBER(B73),"周"&amp;CHOOSE(WEEKDAY(B73,2),"一","二","三","四","五","六","日"),"")</f>
        <v>周三</v>
      </c>
      <c r="L73" s="37">
        <f>IF(ISNUMBER(B73),DATE(YEAR(B73),MONTH(B73),1),"")</f>
        <v>47604.0</v>
      </c>
      <c r="M73" s="38">
        <f>IF(AND(ISNUMBER(B73),ISNUMBER(G73)),IF(AND(OR(NOT(ISNUMBER('例-看板'!$C$4)),B73&gt;='例-看板'!$C$4),OR(NOT(ISNUMBER('例-看板'!$E$4)),B73&lt;='例-看板'!$E$4),OR('例-看板'!$C$5="",C73='例-看板'!$C$5),OR('例-看板'!$E$5="",D73='例-看板'!$E$5)),1,0),0)</f>
        <v>1</v>
      </c>
      <c r="N73" s="38">
        <f>IF(M73=1,COUNTIF(M$5:M73,1),"")</f>
        <v>69</v>
      </c>
      <c r="O73" s="39">
        <f>IF(M73=1,SUMIF(M$5:M73,1,G$5:G73),"")</f>
        <v>4.37</v>
      </c>
      <c r="P73" s="39">
        <f>IF(M73=1,MAX(0,MAX(O$5:O73)),"")</f>
        <v>7.3</v>
      </c>
      <c r="Q73" s="40">
        <f>IF(M73=1,P73-O73,"")</f>
        <v>2.93</v>
      </c>
      <c r="R73" s="38">
        <f>IF(M73=1,IF(G73&gt;0,R72+1,0),R72)</f>
        <v>1</v>
      </c>
      <c r="S73" s="38">
        <f>IF(M73=1,IF(G73&lt;0,S72+1,0),S72)</f>
        <v>0</v>
      </c>
      <c r="T73" s="36" t="str">
        <f>IF(M73&lt;&gt;1,"",IF(R72&gt;=3,"前面连赢 3 笔以上","前面连赢 "&amp;R72&amp;" 笔"))</f>
        <v>前面连赢 0 笔</v>
      </c>
      <c r="U73" s="40">
        <f>IF(AND(M73=1,ISNUMBER(H73)),H73-G73,"")</f>
        <v>0.0300000000000003</v>
      </c>
      <c r="V73" s="41">
        <f>IF(M73=1,O73,NA())</f>
        <v>4.37</v>
      </c>
      <c r="W73" s="41">
        <f>IF(M73=1,-Q73,NA())</f>
        <v>-2.93</v>
      </c>
    </row>
    <row r="74">
      <c r="A74" s="17" t="n">
        <v>70</v>
      </c>
      <c r="B74" s="23" t="n">
        <v>47619</v>
      </c>
      <c r="C74" s="25" t="inlineStr">
        <is>
          <t>回踩</t>
        </is>
      </c>
      <c r="D74" s="25" t="inlineStr">
        <is>
          <t>品种乙</t>
        </is>
      </c>
      <c r="E74" s="25" t="inlineStr">
        <is>
          <t>空</t>
        </is>
      </c>
      <c r="F74" s="25" t="inlineStr">
        <is>
          <t>上午</t>
        </is>
      </c>
      <c r="G74" s="35" t="n">
        <v>1.27</v>
      </c>
      <c r="H74" s="35" t="n">
        <v>1.32</v>
      </c>
      <c r="I74" s="25" t="inlineStr">
        <is>
          <t>A</t>
        </is>
      </c>
      <c r="J74" s="25" t="inlineStr">
        <is>
          <t>无</t>
        </is>
      </c>
      <c r="K74" s="36" t="str">
        <f>IF(ISNUMBER(B74),"周"&amp;CHOOSE(WEEKDAY(B74,2),"一","二","三","四","五","六","日"),"")</f>
        <v>周四</v>
      </c>
      <c r="L74" s="37">
        <f>IF(ISNUMBER(B74),DATE(YEAR(B74),MONTH(B74),1),"")</f>
        <v>47604.0</v>
      </c>
      <c r="M74" s="38">
        <f>IF(AND(ISNUMBER(B74),ISNUMBER(G74)),IF(AND(OR(NOT(ISNUMBER('例-看板'!$C$4)),B74&gt;='例-看板'!$C$4),OR(NOT(ISNUMBER('例-看板'!$E$4)),B74&lt;='例-看板'!$E$4),OR('例-看板'!$C$5="",C74='例-看板'!$C$5),OR('例-看板'!$E$5="",D74='例-看板'!$E$5)),1,0),0)</f>
        <v>1</v>
      </c>
      <c r="N74" s="38">
        <f>IF(M74=1,COUNTIF(M$5:M74,1),"")</f>
        <v>70</v>
      </c>
      <c r="O74" s="39">
        <f>IF(M74=1,SUMIF(M$5:M74,1,G$5:G74),"")</f>
        <v>5.64</v>
      </c>
      <c r="P74" s="39">
        <f>IF(M74=1,MAX(0,MAX(O$5:O74)),"")</f>
        <v>7.3</v>
      </c>
      <c r="Q74" s="40">
        <f>IF(M74=1,P74-O74,"")</f>
        <v>1.66</v>
      </c>
      <c r="R74" s="38">
        <f>IF(M74=1,IF(G74&gt;0,R73+1,0),R73)</f>
        <v>2</v>
      </c>
      <c r="S74" s="38">
        <f>IF(M74=1,IF(G74&lt;0,S73+1,0),S73)</f>
        <v>0</v>
      </c>
      <c r="T74" s="36" t="str">
        <f>IF(M74&lt;&gt;1,"",IF(R73&gt;=3,"前面连赢 3 笔以上","前面连赢 "&amp;R73&amp;" 笔"))</f>
        <v>前面连赢 1 笔</v>
      </c>
      <c r="U74" s="40">
        <f>IF(AND(M74=1,ISNUMBER(H74)),H74-G74,"")</f>
        <v>0.05</v>
      </c>
      <c r="V74" s="41">
        <f>IF(M74=1,O74,NA())</f>
        <v>5.64</v>
      </c>
      <c r="W74" s="41">
        <f>IF(M74=1,-Q74,NA())</f>
        <v>-1.66</v>
      </c>
    </row>
    <row r="75">
      <c r="A75" s="17" t="n">
        <v>71</v>
      </c>
      <c r="B75" s="23" t="n">
        <v>47620</v>
      </c>
      <c r="C75" s="25" t="inlineStr">
        <is>
          <t>区间反转</t>
        </is>
      </c>
      <c r="D75" s="25" t="inlineStr">
        <is>
          <t>品种乙</t>
        </is>
      </c>
      <c r="E75" s="25" t="inlineStr">
        <is>
          <t>多</t>
        </is>
      </c>
      <c r="F75" s="25" t="inlineStr">
        <is>
          <t>尾盘</t>
        </is>
      </c>
      <c r="G75" s="35" t="n">
        <v>1.36</v>
      </c>
      <c r="H75" s="35" t="n">
        <v>1.44</v>
      </c>
      <c r="I75" s="25" t="inlineStr">
        <is>
          <t>A</t>
        </is>
      </c>
      <c r="J75" s="25" t="inlineStr">
        <is>
          <t>无</t>
        </is>
      </c>
      <c r="K75" s="36" t="str">
        <f>IF(ISNUMBER(B75),"周"&amp;CHOOSE(WEEKDAY(B75,2),"一","二","三","四","五","六","日"),"")</f>
        <v>周五</v>
      </c>
      <c r="L75" s="37">
        <f>IF(ISNUMBER(B75),DATE(YEAR(B75),MONTH(B75),1),"")</f>
        <v>47604.0</v>
      </c>
      <c r="M75" s="38">
        <f>IF(AND(ISNUMBER(B75),ISNUMBER(G75)),IF(AND(OR(NOT(ISNUMBER('例-看板'!$C$4)),B75&gt;='例-看板'!$C$4),OR(NOT(ISNUMBER('例-看板'!$E$4)),B75&lt;='例-看板'!$E$4),OR('例-看板'!$C$5="",C75='例-看板'!$C$5),OR('例-看板'!$E$5="",D75='例-看板'!$E$5)),1,0),0)</f>
        <v>1</v>
      </c>
      <c r="N75" s="38">
        <f>IF(M75=1,COUNTIF(M$5:M75,1),"")</f>
        <v>71</v>
      </c>
      <c r="O75" s="39">
        <f>IF(M75=1,SUMIF(M$5:M75,1,G$5:G75),"")</f>
        <v>7</v>
      </c>
      <c r="P75" s="39">
        <f>IF(M75=1,MAX(0,MAX(O$5:O75)),"")</f>
        <v>7.3</v>
      </c>
      <c r="Q75" s="40">
        <f>IF(M75=1,P75-O75,"")</f>
        <v>0.300000000000001</v>
      </c>
      <c r="R75" s="38">
        <f>IF(M75=1,IF(G75&gt;0,R74+1,0),R74)</f>
        <v>3</v>
      </c>
      <c r="S75" s="38">
        <f>IF(M75=1,IF(G75&lt;0,S74+1,0),S74)</f>
        <v>0</v>
      </c>
      <c r="T75" s="36" t="str">
        <f>IF(M75&lt;&gt;1,"",IF(R74&gt;=3,"前面连赢 3 笔以上","前面连赢 "&amp;R74&amp;" 笔"))</f>
        <v>前面连赢 2 笔</v>
      </c>
      <c r="U75" s="40">
        <f>IF(AND(M75=1,ISNUMBER(H75)),H75-G75,"")</f>
        <v>0.0799999999999999</v>
      </c>
      <c r="V75" s="41">
        <f>IF(M75=1,O75,NA())</f>
        <v>7</v>
      </c>
      <c r="W75" s="41">
        <f>IF(M75=1,-Q75,NA())</f>
        <v>-0.300000000000001</v>
      </c>
    </row>
    <row r="76">
      <c r="A76" s="17" t="n">
        <v>72</v>
      </c>
      <c r="B76" s="23" t="n">
        <v>47623</v>
      </c>
      <c r="C76" s="25" t="inlineStr">
        <is>
          <t>回踩</t>
        </is>
      </c>
      <c r="D76" s="25" t="inlineStr">
        <is>
          <t>品种乙</t>
        </is>
      </c>
      <c r="E76" s="25" t="inlineStr">
        <is>
          <t>多</t>
        </is>
      </c>
      <c r="F76" s="25" t="inlineStr">
        <is>
          <t>开盘 30 分钟</t>
        </is>
      </c>
      <c r="G76" s="35" t="n">
        <v>-0.93</v>
      </c>
      <c r="H76" s="35" t="n">
        <v>-0.87</v>
      </c>
      <c r="I76" s="25" t="inlineStr">
        <is>
          <t>C</t>
        </is>
      </c>
      <c r="J76" s="25" t="inlineStr">
        <is>
          <t>没计划</t>
        </is>
      </c>
      <c r="K76" s="36" t="str">
        <f>IF(ISNUMBER(B76),"周"&amp;CHOOSE(WEEKDAY(B76,2),"一","二","三","四","五","六","日"),"")</f>
        <v>周一</v>
      </c>
      <c r="L76" s="37">
        <f>IF(ISNUMBER(B76),DATE(YEAR(B76),MONTH(B76),1),"")</f>
        <v>47604.0</v>
      </c>
      <c r="M76" s="38">
        <f>IF(AND(ISNUMBER(B76),ISNUMBER(G76)),IF(AND(OR(NOT(ISNUMBER('例-看板'!$C$4)),B76&gt;='例-看板'!$C$4),OR(NOT(ISNUMBER('例-看板'!$E$4)),B76&lt;='例-看板'!$E$4),OR('例-看板'!$C$5="",C76='例-看板'!$C$5),OR('例-看板'!$E$5="",D76='例-看板'!$E$5)),1,0),0)</f>
        <v>1</v>
      </c>
      <c r="N76" s="38">
        <f>IF(M76=1,COUNTIF(M$5:M76,1),"")</f>
        <v>72</v>
      </c>
      <c r="O76" s="39">
        <f>IF(M76=1,SUMIF(M$5:M76,1,G$5:G76),"")</f>
        <v>6.07</v>
      </c>
      <c r="P76" s="39">
        <f>IF(M76=1,MAX(0,MAX(O$5:O76)),"")</f>
        <v>7.3</v>
      </c>
      <c r="Q76" s="40">
        <f>IF(M76=1,P76-O76,"")</f>
        <v>1.23</v>
      </c>
      <c r="R76" s="38">
        <f>IF(M76=1,IF(G76&gt;0,R75+1,0),R75)</f>
        <v>0</v>
      </c>
      <c r="S76" s="38">
        <f>IF(M76=1,IF(G76&lt;0,S75+1,0),S75)</f>
        <v>1</v>
      </c>
      <c r="T76" s="36" t="str">
        <f>IF(M76&lt;&gt;1,"",IF(R75&gt;=3,"前面连赢 3 笔以上","前面连赢 "&amp;R75&amp;" 笔"))</f>
        <v>前面连赢 3 笔以上</v>
      </c>
      <c r="U76" s="40">
        <f>IF(AND(M76=1,ISNUMBER(H76)),H76-G76,"")</f>
        <v>0.0600000000000001</v>
      </c>
      <c r="V76" s="41">
        <f>IF(M76=1,O76,NA())</f>
        <v>6.07</v>
      </c>
      <c r="W76" s="41">
        <f>IF(M76=1,-Q76,NA())</f>
        <v>-1.23</v>
      </c>
    </row>
    <row r="77">
      <c r="A77" s="17" t="n">
        <v>73</v>
      </c>
      <c r="B77" s="23" t="n">
        <v>47624</v>
      </c>
      <c r="C77" s="25" t="inlineStr">
        <is>
          <t>突破</t>
        </is>
      </c>
      <c r="D77" s="25" t="inlineStr">
        <is>
          <t>品种甲</t>
        </is>
      </c>
      <c r="E77" s="25" t="inlineStr">
        <is>
          <t>空</t>
        </is>
      </c>
      <c r="F77" s="25" t="inlineStr">
        <is>
          <t>开盘 30 分钟</t>
        </is>
      </c>
      <c r="G77" s="35" t="n">
        <v>3.64</v>
      </c>
      <c r="H77" s="35" t="n">
        <v>3.68</v>
      </c>
      <c r="I77" s="25" t="inlineStr">
        <is>
          <t>A</t>
        </is>
      </c>
      <c r="J77" s="25" t="inlineStr">
        <is>
          <t>无</t>
        </is>
      </c>
      <c r="K77" s="36" t="str">
        <f>IF(ISNUMBER(B77),"周"&amp;CHOOSE(WEEKDAY(B77,2),"一","二","三","四","五","六","日"),"")</f>
        <v>周二</v>
      </c>
      <c r="L77" s="37">
        <f>IF(ISNUMBER(B77),DATE(YEAR(B77),MONTH(B77),1),"")</f>
        <v>47604.0</v>
      </c>
      <c r="M77" s="38">
        <f>IF(AND(ISNUMBER(B77),ISNUMBER(G77)),IF(AND(OR(NOT(ISNUMBER('例-看板'!$C$4)),B77&gt;='例-看板'!$C$4),OR(NOT(ISNUMBER('例-看板'!$E$4)),B77&lt;='例-看板'!$E$4),OR('例-看板'!$C$5="",C77='例-看板'!$C$5),OR('例-看板'!$E$5="",D77='例-看板'!$E$5)),1,0),0)</f>
        <v>1</v>
      </c>
      <c r="N77" s="38">
        <f>IF(M77=1,COUNTIF(M$5:M77,1),"")</f>
        <v>73</v>
      </c>
      <c r="O77" s="39">
        <f>IF(M77=1,SUMIF(M$5:M77,1,G$5:G77),"")</f>
        <v>9.71</v>
      </c>
      <c r="P77" s="39">
        <f>IF(M77=1,MAX(0,MAX(O$5:O77)),"")</f>
        <v>9.71</v>
      </c>
      <c r="Q77" s="40">
        <f>IF(M77=1,P77-O77,"")</f>
        <v>0</v>
      </c>
      <c r="R77" s="38">
        <f>IF(M77=1,IF(G77&gt;0,R76+1,0),R76)</f>
        <v>1</v>
      </c>
      <c r="S77" s="38">
        <f>IF(M77=1,IF(G77&lt;0,S76+1,0),S76)</f>
        <v>0</v>
      </c>
      <c r="T77" s="36" t="str">
        <f>IF(M77&lt;&gt;1,"",IF(R76&gt;=3,"前面连赢 3 笔以上","前面连赢 "&amp;R76&amp;" 笔"))</f>
        <v>前面连赢 0 笔</v>
      </c>
      <c r="U77" s="40">
        <f>IF(AND(M77=1,ISNUMBER(H77)),H77-G77,"")</f>
        <v>0.04</v>
      </c>
      <c r="V77" s="41">
        <f>IF(M77=1,O77,NA())</f>
        <v>9.71</v>
      </c>
      <c r="W77" s="41">
        <f>IF(M77=1,-Q77,NA())</f>
        <v>0</v>
      </c>
    </row>
    <row r="78">
      <c r="A78" s="17" t="n">
        <v>74</v>
      </c>
      <c r="B78" s="23" t="n">
        <v>47625</v>
      </c>
      <c r="C78" s="25" t="inlineStr">
        <is>
          <t>区间反转</t>
        </is>
      </c>
      <c r="D78" s="25" t="inlineStr">
        <is>
          <t>品种丙</t>
        </is>
      </c>
      <c r="E78" s="25" t="inlineStr">
        <is>
          <t>空</t>
        </is>
      </c>
      <c r="F78" s="25" t="inlineStr">
        <is>
          <t>上午</t>
        </is>
      </c>
      <c r="G78" s="35" t="n">
        <v>-0.97</v>
      </c>
      <c r="H78" s="35" t="n">
        <v>-0.91</v>
      </c>
      <c r="I78" s="25" t="inlineStr">
        <is>
          <t>A</t>
        </is>
      </c>
      <c r="J78" s="25" t="inlineStr">
        <is>
          <t>无</t>
        </is>
      </c>
      <c r="K78" s="36" t="str">
        <f>IF(ISNUMBER(B78),"周"&amp;CHOOSE(WEEKDAY(B78,2),"一","二","三","四","五","六","日"),"")</f>
        <v>周三</v>
      </c>
      <c r="L78" s="37">
        <f>IF(ISNUMBER(B78),DATE(YEAR(B78),MONTH(B78),1),"")</f>
        <v>47604.0</v>
      </c>
      <c r="M78" s="38">
        <f>IF(AND(ISNUMBER(B78),ISNUMBER(G78)),IF(AND(OR(NOT(ISNUMBER('例-看板'!$C$4)),B78&gt;='例-看板'!$C$4),OR(NOT(ISNUMBER('例-看板'!$E$4)),B78&lt;='例-看板'!$E$4),OR('例-看板'!$C$5="",C78='例-看板'!$C$5),OR('例-看板'!$E$5="",D78='例-看板'!$E$5)),1,0),0)</f>
        <v>1</v>
      </c>
      <c r="N78" s="38">
        <f>IF(M78=1,COUNTIF(M$5:M78,1),"")</f>
        <v>74</v>
      </c>
      <c r="O78" s="39">
        <f>IF(M78=1,SUMIF(M$5:M78,1,G$5:G78),"")</f>
        <v>8.74</v>
      </c>
      <c r="P78" s="39">
        <f>IF(M78=1,MAX(0,MAX(O$5:O78)),"")</f>
        <v>9.71</v>
      </c>
      <c r="Q78" s="40">
        <f>IF(M78=1,P78-O78,"")</f>
        <v>0.969999999999999</v>
      </c>
      <c r="R78" s="38">
        <f>IF(M78=1,IF(G78&gt;0,R77+1,0),R77)</f>
        <v>0</v>
      </c>
      <c r="S78" s="38">
        <f>IF(M78=1,IF(G78&lt;0,S77+1,0),S77)</f>
        <v>1</v>
      </c>
      <c r="T78" s="36" t="str">
        <f>IF(M78&lt;&gt;1,"",IF(R77&gt;=3,"前面连赢 3 笔以上","前面连赢 "&amp;R77&amp;" 笔"))</f>
        <v>前面连赢 1 笔</v>
      </c>
      <c r="U78" s="40">
        <f>IF(AND(M78=1,ISNUMBER(H78)),H78-G78,"")</f>
        <v>0.0599999999999999</v>
      </c>
      <c r="V78" s="41">
        <f>IF(M78=1,O78,NA())</f>
        <v>8.74</v>
      </c>
      <c r="W78" s="41">
        <f>IF(M78=1,-Q78,NA())</f>
        <v>-0.969999999999999</v>
      </c>
    </row>
    <row r="79">
      <c r="A79" s="17" t="n">
        <v>75</v>
      </c>
      <c r="B79" s="23" t="n">
        <v>47626</v>
      </c>
      <c r="C79" s="25" t="inlineStr">
        <is>
          <t>回踩</t>
        </is>
      </c>
      <c r="D79" s="25" t="inlineStr">
        <is>
          <t>品种甲</t>
        </is>
      </c>
      <c r="E79" s="25" t="inlineStr">
        <is>
          <t>多</t>
        </is>
      </c>
      <c r="F79" s="25" t="inlineStr">
        <is>
          <t>午后</t>
        </is>
      </c>
      <c r="G79" s="35" t="n">
        <v>-0.88</v>
      </c>
      <c r="H79" s="35" t="n">
        <v>-0.84</v>
      </c>
      <c r="I79" s="25" t="inlineStr">
        <is>
          <t>A</t>
        </is>
      </c>
      <c r="J79" s="25" t="inlineStr">
        <is>
          <t>无</t>
        </is>
      </c>
      <c r="K79" s="36" t="str">
        <f>IF(ISNUMBER(B79),"周"&amp;CHOOSE(WEEKDAY(B79,2),"一","二","三","四","五","六","日"),"")</f>
        <v>周四</v>
      </c>
      <c r="L79" s="37">
        <f>IF(ISNUMBER(B79),DATE(YEAR(B79),MONTH(B79),1),"")</f>
        <v>47604.0</v>
      </c>
      <c r="M79" s="38">
        <f>IF(AND(ISNUMBER(B79),ISNUMBER(G79)),IF(AND(OR(NOT(ISNUMBER('例-看板'!$C$4)),B79&gt;='例-看板'!$C$4),OR(NOT(ISNUMBER('例-看板'!$E$4)),B79&lt;='例-看板'!$E$4),OR('例-看板'!$C$5="",C79='例-看板'!$C$5),OR('例-看板'!$E$5="",D79='例-看板'!$E$5)),1,0),0)</f>
        <v>1</v>
      </c>
      <c r="N79" s="38">
        <f>IF(M79=1,COUNTIF(M$5:M79,1),"")</f>
        <v>75</v>
      </c>
      <c r="O79" s="39">
        <f>IF(M79=1,SUMIF(M$5:M79,1,G$5:G79),"")</f>
        <v>7.86</v>
      </c>
      <c r="P79" s="39">
        <f>IF(M79=1,MAX(0,MAX(O$5:O79)),"")</f>
        <v>9.71</v>
      </c>
      <c r="Q79" s="40">
        <f>IF(M79=1,P79-O79,"")</f>
        <v>1.85</v>
      </c>
      <c r="R79" s="38">
        <f>IF(M79=1,IF(G79&gt;0,R78+1,0),R78)</f>
        <v>0</v>
      </c>
      <c r="S79" s="38">
        <f>IF(M79=1,IF(G79&lt;0,S78+1,0),S78)</f>
        <v>2</v>
      </c>
      <c r="T79" s="36" t="str">
        <f>IF(M79&lt;&gt;1,"",IF(R78&gt;=3,"前面连赢 3 笔以上","前面连赢 "&amp;R78&amp;" 笔"))</f>
        <v>前面连赢 0 笔</v>
      </c>
      <c r="U79" s="40">
        <f>IF(AND(M79=1,ISNUMBER(H79)),H79-G79,"")</f>
        <v>0.04</v>
      </c>
      <c r="V79" s="41">
        <f>IF(M79=1,O79,NA())</f>
        <v>7.86</v>
      </c>
      <c r="W79" s="41">
        <f>IF(M79=1,-Q79,NA())</f>
        <v>-1.85</v>
      </c>
    </row>
    <row r="80">
      <c r="A80" s="17" t="n">
        <v>76</v>
      </c>
      <c r="B80" s="23" t="n">
        <v>47630</v>
      </c>
      <c r="C80" s="25" t="inlineStr">
        <is>
          <t>区间反转</t>
        </is>
      </c>
      <c r="D80" s="25" t="inlineStr">
        <is>
          <t>品种乙</t>
        </is>
      </c>
      <c r="E80" s="25" t="inlineStr">
        <is>
          <t>多</t>
        </is>
      </c>
      <c r="F80" s="25" t="inlineStr">
        <is>
          <t>上午</t>
        </is>
      </c>
      <c r="G80" s="35" t="n">
        <v>-1.06</v>
      </c>
      <c r="H80" s="35" t="n">
        <v>-0.98</v>
      </c>
      <c r="I80" s="25" t="inlineStr">
        <is>
          <t>A</t>
        </is>
      </c>
      <c r="J80" s="25" t="inlineStr">
        <is>
          <t>无</t>
        </is>
      </c>
      <c r="K80" s="36" t="str">
        <f>IF(ISNUMBER(B80),"周"&amp;CHOOSE(WEEKDAY(B80,2),"一","二","三","四","五","六","日"),"")</f>
        <v>周一</v>
      </c>
      <c r="L80" s="37">
        <f>IF(ISNUMBER(B80),DATE(YEAR(B80),MONTH(B80),1),"")</f>
        <v>47604.0</v>
      </c>
      <c r="M80" s="38">
        <f>IF(AND(ISNUMBER(B80),ISNUMBER(G80)),IF(AND(OR(NOT(ISNUMBER('例-看板'!$C$4)),B80&gt;='例-看板'!$C$4),OR(NOT(ISNUMBER('例-看板'!$E$4)),B80&lt;='例-看板'!$E$4),OR('例-看板'!$C$5="",C80='例-看板'!$C$5),OR('例-看板'!$E$5="",D80='例-看板'!$E$5)),1,0),0)</f>
        <v>1</v>
      </c>
      <c r="N80" s="38">
        <f>IF(M80=1,COUNTIF(M$5:M80,1),"")</f>
        <v>76</v>
      </c>
      <c r="O80" s="39">
        <f>IF(M80=1,SUMIF(M$5:M80,1,G$5:G80),"")</f>
        <v>6.8</v>
      </c>
      <c r="P80" s="39">
        <f>IF(M80=1,MAX(0,MAX(O$5:O80)),"")</f>
        <v>9.71</v>
      </c>
      <c r="Q80" s="40">
        <f>IF(M80=1,P80-O80,"")</f>
        <v>2.91</v>
      </c>
      <c r="R80" s="38">
        <f>IF(M80=1,IF(G80&gt;0,R79+1,0),R79)</f>
        <v>0</v>
      </c>
      <c r="S80" s="38">
        <f>IF(M80=1,IF(G80&lt;0,S79+1,0),S79)</f>
        <v>3</v>
      </c>
      <c r="T80" s="36" t="str">
        <f>IF(M80&lt;&gt;1,"",IF(R79&gt;=3,"前面连赢 3 笔以上","前面连赢 "&amp;R79&amp;" 笔"))</f>
        <v>前面连赢 0 笔</v>
      </c>
      <c r="U80" s="40">
        <f>IF(AND(M80=1,ISNUMBER(H80)),H80-G80,"")</f>
        <v>0.0800000000000001</v>
      </c>
      <c r="V80" s="41">
        <f>IF(M80=1,O80,NA())</f>
        <v>6.8</v>
      </c>
      <c r="W80" s="41">
        <f>IF(M80=1,-Q80,NA())</f>
        <v>-2.91</v>
      </c>
    </row>
    <row r="81">
      <c r="A81" s="17" t="n">
        <v>77</v>
      </c>
      <c r="B81" s="23" t="n">
        <v>47632</v>
      </c>
      <c r="C81" s="25" t="inlineStr">
        <is>
          <t>突破</t>
        </is>
      </c>
      <c r="D81" s="25" t="inlineStr">
        <is>
          <t>品种甲</t>
        </is>
      </c>
      <c r="E81" s="25" t="inlineStr">
        <is>
          <t>空</t>
        </is>
      </c>
      <c r="F81" s="25" t="inlineStr">
        <is>
          <t>上午</t>
        </is>
      </c>
      <c r="G81" s="35" t="n">
        <v>1.96</v>
      </c>
      <c r="H81" s="35" t="n">
        <v>2</v>
      </c>
      <c r="I81" s="25" t="inlineStr">
        <is>
          <t>A</t>
        </is>
      </c>
      <c r="J81" s="25" t="inlineStr">
        <is>
          <t>无</t>
        </is>
      </c>
      <c r="K81" s="36" t="str">
        <f>IF(ISNUMBER(B81),"周"&amp;CHOOSE(WEEKDAY(B81,2),"一","二","三","四","五","六","日"),"")</f>
        <v>周三</v>
      </c>
      <c r="L81" s="37">
        <f>IF(ISNUMBER(B81),DATE(YEAR(B81),MONTH(B81),1),"")</f>
        <v>47604.0</v>
      </c>
      <c r="M81" s="38">
        <f>IF(AND(ISNUMBER(B81),ISNUMBER(G81)),IF(AND(OR(NOT(ISNUMBER('例-看板'!$C$4)),B81&gt;='例-看板'!$C$4),OR(NOT(ISNUMBER('例-看板'!$E$4)),B81&lt;='例-看板'!$E$4),OR('例-看板'!$C$5="",C81='例-看板'!$C$5),OR('例-看板'!$E$5="",D81='例-看板'!$E$5)),1,0),0)</f>
        <v>1</v>
      </c>
      <c r="N81" s="38">
        <f>IF(M81=1,COUNTIF(M$5:M81,1),"")</f>
        <v>77</v>
      </c>
      <c r="O81" s="39">
        <f>IF(M81=1,SUMIF(M$5:M81,1,G$5:G81),"")</f>
        <v>8.76</v>
      </c>
      <c r="P81" s="39">
        <f>IF(M81=1,MAX(0,MAX(O$5:O81)),"")</f>
        <v>9.71</v>
      </c>
      <c r="Q81" s="40">
        <f>IF(M81=1,P81-O81,"")</f>
        <v>0.949999999999999</v>
      </c>
      <c r="R81" s="38">
        <f>IF(M81=1,IF(G81&gt;0,R80+1,0),R80)</f>
        <v>1</v>
      </c>
      <c r="S81" s="38">
        <f>IF(M81=1,IF(G81&lt;0,S80+1,0),S80)</f>
        <v>0</v>
      </c>
      <c r="T81" s="36" t="str">
        <f>IF(M81&lt;&gt;1,"",IF(R80&gt;=3,"前面连赢 3 笔以上","前面连赢 "&amp;R80&amp;" 笔"))</f>
        <v>前面连赢 0 笔</v>
      </c>
      <c r="U81" s="40">
        <f>IF(AND(M81=1,ISNUMBER(H81)),H81-G81,"")</f>
        <v>0.04</v>
      </c>
      <c r="V81" s="41">
        <f>IF(M81=1,O81,NA())</f>
        <v>8.76</v>
      </c>
      <c r="W81" s="41">
        <f>IF(M81=1,-Q81,NA())</f>
        <v>-0.949999999999999</v>
      </c>
    </row>
    <row r="82">
      <c r="A82" s="17" t="n">
        <v>78</v>
      </c>
      <c r="B82" s="23" t="n">
        <v>47633</v>
      </c>
      <c r="C82" s="25" t="inlineStr">
        <is>
          <t>回踩</t>
        </is>
      </c>
      <c r="D82" s="25" t="inlineStr">
        <is>
          <t>品种丙</t>
        </is>
      </c>
      <c r="E82" s="25" t="inlineStr">
        <is>
          <t>多</t>
        </is>
      </c>
      <c r="F82" s="25" t="inlineStr">
        <is>
          <t>午后</t>
        </is>
      </c>
      <c r="G82" s="35" t="n">
        <v>-0.99</v>
      </c>
      <c r="H82" s="35" t="n">
        <v>-0.91</v>
      </c>
      <c r="I82" s="25" t="inlineStr">
        <is>
          <t>A</t>
        </is>
      </c>
      <c r="J82" s="25" t="inlineStr">
        <is>
          <t>无</t>
        </is>
      </c>
      <c r="K82" s="36" t="str">
        <f>IF(ISNUMBER(B82),"周"&amp;CHOOSE(WEEKDAY(B82,2),"一","二","三","四","五","六","日"),"")</f>
        <v>周四</v>
      </c>
      <c r="L82" s="37">
        <f>IF(ISNUMBER(B82),DATE(YEAR(B82),MONTH(B82),1),"")</f>
        <v>47604.0</v>
      </c>
      <c r="M82" s="38">
        <f>IF(AND(ISNUMBER(B82),ISNUMBER(G82)),IF(AND(OR(NOT(ISNUMBER('例-看板'!$C$4)),B82&gt;='例-看板'!$C$4),OR(NOT(ISNUMBER('例-看板'!$E$4)),B82&lt;='例-看板'!$E$4),OR('例-看板'!$C$5="",C82='例-看板'!$C$5),OR('例-看板'!$E$5="",D82='例-看板'!$E$5)),1,0),0)</f>
        <v>1</v>
      </c>
      <c r="N82" s="38">
        <f>IF(M82=1,COUNTIF(M$5:M82,1),"")</f>
        <v>78</v>
      </c>
      <c r="O82" s="39">
        <f>IF(M82=1,SUMIF(M$5:M82,1,G$5:G82),"")</f>
        <v>7.77</v>
      </c>
      <c r="P82" s="39">
        <f>IF(M82=1,MAX(0,MAX(O$5:O82)),"")</f>
        <v>9.71</v>
      </c>
      <c r="Q82" s="40">
        <f>IF(M82=1,P82-O82,"")</f>
        <v>1.94</v>
      </c>
      <c r="R82" s="38">
        <f>IF(M82=1,IF(G82&gt;0,R81+1,0),R81)</f>
        <v>0</v>
      </c>
      <c r="S82" s="38">
        <f>IF(M82=1,IF(G82&lt;0,S81+1,0),S81)</f>
        <v>1</v>
      </c>
      <c r="T82" s="36" t="str">
        <f>IF(M82&lt;&gt;1,"",IF(R81&gt;=3,"前面连赢 3 笔以上","前面连赢 "&amp;R81&amp;" 笔"))</f>
        <v>前面连赢 1 笔</v>
      </c>
      <c r="U82" s="40">
        <f>IF(AND(M82=1,ISNUMBER(H82)),H82-G82,"")</f>
        <v>0.08</v>
      </c>
      <c r="V82" s="41">
        <f>IF(M82=1,O82,NA())</f>
        <v>7.77</v>
      </c>
      <c r="W82" s="41">
        <f>IF(M82=1,-Q82,NA())</f>
        <v>-1.94</v>
      </c>
    </row>
    <row r="83">
      <c r="A83" s="17" t="n">
        <v>79</v>
      </c>
      <c r="B83" s="23" t="n">
        <v>47634</v>
      </c>
      <c r="C83" s="25" t="inlineStr">
        <is>
          <t>区间反转</t>
        </is>
      </c>
      <c r="D83" s="25" t="inlineStr">
        <is>
          <t>品种乙</t>
        </is>
      </c>
      <c r="E83" s="25" t="inlineStr">
        <is>
          <t>多</t>
        </is>
      </c>
      <c r="F83" s="25" t="inlineStr">
        <is>
          <t>夜盘</t>
        </is>
      </c>
      <c r="G83" s="35" t="n">
        <v>0.96</v>
      </c>
      <c r="H83" s="35" t="n">
        <v>1.04</v>
      </c>
      <c r="I83" s="25" t="inlineStr">
        <is>
          <t>A</t>
        </is>
      </c>
      <c r="J83" s="25" t="inlineStr">
        <is>
          <t>无</t>
        </is>
      </c>
      <c r="K83" s="36" t="str">
        <f>IF(ISNUMBER(B83),"周"&amp;CHOOSE(WEEKDAY(B83,2),"一","二","三","四","五","六","日"),"")</f>
        <v>周五</v>
      </c>
      <c r="L83" s="37">
        <f>IF(ISNUMBER(B83),DATE(YEAR(B83),MONTH(B83),1),"")</f>
        <v>47604.0</v>
      </c>
      <c r="M83" s="38">
        <f>IF(AND(ISNUMBER(B83),ISNUMBER(G83)),IF(AND(OR(NOT(ISNUMBER('例-看板'!$C$4)),B83&gt;='例-看板'!$C$4),OR(NOT(ISNUMBER('例-看板'!$E$4)),B83&lt;='例-看板'!$E$4),OR('例-看板'!$C$5="",C83='例-看板'!$C$5),OR('例-看板'!$E$5="",D83='例-看板'!$E$5)),1,0),0)</f>
        <v>1</v>
      </c>
      <c r="N83" s="38">
        <f>IF(M83=1,COUNTIF(M$5:M83,1),"")</f>
        <v>79</v>
      </c>
      <c r="O83" s="39">
        <f>IF(M83=1,SUMIF(M$5:M83,1,G$5:G83),"")</f>
        <v>8.73</v>
      </c>
      <c r="P83" s="39">
        <f>IF(M83=1,MAX(0,MAX(O$5:O83)),"")</f>
        <v>9.71</v>
      </c>
      <c r="Q83" s="40">
        <f>IF(M83=1,P83-O83,"")</f>
        <v>0.979999999999999</v>
      </c>
      <c r="R83" s="38">
        <f>IF(M83=1,IF(G83&gt;0,R82+1,0),R82)</f>
        <v>1</v>
      </c>
      <c r="S83" s="38">
        <f>IF(M83=1,IF(G83&lt;0,S82+1,0),S82)</f>
        <v>0</v>
      </c>
      <c r="T83" s="36" t="str">
        <f>IF(M83&lt;&gt;1,"",IF(R82&gt;=3,"前面连赢 3 笔以上","前面连赢 "&amp;R82&amp;" 笔"))</f>
        <v>前面连赢 0 笔</v>
      </c>
      <c r="U83" s="40">
        <f>IF(AND(M83=1,ISNUMBER(H83)),H83-G83,"")</f>
        <v>0.0800000000000001</v>
      </c>
      <c r="V83" s="41">
        <f>IF(M83=1,O83,NA())</f>
        <v>8.73</v>
      </c>
      <c r="W83" s="41">
        <f>IF(M83=1,-Q83,NA())</f>
        <v>-0.979999999999999</v>
      </c>
    </row>
    <row r="84">
      <c r="A84" s="17" t="n">
        <v>80</v>
      </c>
      <c r="B84" s="23" t="n">
        <v>47637</v>
      </c>
      <c r="C84" s="25" t="inlineStr">
        <is>
          <t>回踩</t>
        </is>
      </c>
      <c r="D84" s="25" t="inlineStr">
        <is>
          <t>品种乙</t>
        </is>
      </c>
      <c r="E84" s="25" t="inlineStr">
        <is>
          <t>多</t>
        </is>
      </c>
      <c r="F84" s="25" t="inlineStr">
        <is>
          <t>夜盘</t>
        </is>
      </c>
      <c r="G84" s="35" t="n">
        <v>-0.96</v>
      </c>
      <c r="H84" s="35" t="n">
        <v>-0.9</v>
      </c>
      <c r="I84" s="25" t="inlineStr">
        <is>
          <t>B</t>
        </is>
      </c>
      <c r="J84" s="25" t="inlineStr">
        <is>
          <t>无</t>
        </is>
      </c>
      <c r="K84" s="36" t="str">
        <f>IF(ISNUMBER(B84),"周"&amp;CHOOSE(WEEKDAY(B84,2),"一","二","三","四","五","六","日"),"")</f>
        <v>周一</v>
      </c>
      <c r="L84" s="37">
        <f>IF(ISNUMBER(B84),DATE(YEAR(B84),MONTH(B84),1),"")</f>
        <v>47635.0</v>
      </c>
      <c r="M84" s="38">
        <f>IF(AND(ISNUMBER(B84),ISNUMBER(G84)),IF(AND(OR(NOT(ISNUMBER('例-看板'!$C$4)),B84&gt;='例-看板'!$C$4),OR(NOT(ISNUMBER('例-看板'!$E$4)),B84&lt;='例-看板'!$E$4),OR('例-看板'!$C$5="",C84='例-看板'!$C$5),OR('例-看板'!$E$5="",D84='例-看板'!$E$5)),1,0),0)</f>
        <v>1</v>
      </c>
      <c r="N84" s="38">
        <f>IF(M84=1,COUNTIF(M$5:M84,1),"")</f>
        <v>80</v>
      </c>
      <c r="O84" s="39">
        <f>IF(M84=1,SUMIF(M$5:M84,1,G$5:G84),"")</f>
        <v>7.77</v>
      </c>
      <c r="P84" s="39">
        <f>IF(M84=1,MAX(0,MAX(O$5:O84)),"")</f>
        <v>9.71</v>
      </c>
      <c r="Q84" s="40">
        <f>IF(M84=1,P84-O84,"")</f>
        <v>1.94</v>
      </c>
      <c r="R84" s="38">
        <f>IF(M84=1,IF(G84&gt;0,R83+1,0),R83)</f>
        <v>0</v>
      </c>
      <c r="S84" s="38">
        <f>IF(M84=1,IF(G84&lt;0,S83+1,0),S83)</f>
        <v>1</v>
      </c>
      <c r="T84" s="36" t="str">
        <f>IF(M84&lt;&gt;1,"",IF(R83&gt;=3,"前面连赢 3 笔以上","前面连赢 "&amp;R83&amp;" 笔"))</f>
        <v>前面连赢 1 笔</v>
      </c>
      <c r="U84" s="40">
        <f>IF(AND(M84=1,ISNUMBER(H84)),H84-G84,"")</f>
        <v>0.0599999999999999</v>
      </c>
      <c r="V84" s="41">
        <f>IF(M84=1,O84,NA())</f>
        <v>7.77</v>
      </c>
      <c r="W84" s="41">
        <f>IF(M84=1,-Q84,NA())</f>
        <v>-1.94</v>
      </c>
    </row>
    <row r="85">
      <c r="A85" s="17" t="n">
        <v>81</v>
      </c>
      <c r="B85" s="23" t="n">
        <v>47638</v>
      </c>
      <c r="C85" s="25" t="inlineStr">
        <is>
          <t>回踩</t>
        </is>
      </c>
      <c r="D85" s="25" t="inlineStr">
        <is>
          <t>品种甲</t>
        </is>
      </c>
      <c r="E85" s="25" t="inlineStr">
        <is>
          <t>多</t>
        </is>
      </c>
      <c r="F85" s="25" t="inlineStr">
        <is>
          <t>午后</t>
        </is>
      </c>
      <c r="G85" s="35" t="n">
        <v>-0.95</v>
      </c>
      <c r="H85" s="35" t="n">
        <v>-0.9</v>
      </c>
      <c r="I85" s="25" t="inlineStr">
        <is>
          <t>B</t>
        </is>
      </c>
      <c r="J85" s="25" t="inlineStr">
        <is>
          <t>无</t>
        </is>
      </c>
      <c r="K85" s="36" t="str">
        <f>IF(ISNUMBER(B85),"周"&amp;CHOOSE(WEEKDAY(B85,2),"一","二","三","四","五","六","日"),"")</f>
        <v>周二</v>
      </c>
      <c r="L85" s="37">
        <f>IF(ISNUMBER(B85),DATE(YEAR(B85),MONTH(B85),1),"")</f>
        <v>47635.0</v>
      </c>
      <c r="M85" s="38">
        <f>IF(AND(ISNUMBER(B85),ISNUMBER(G85)),IF(AND(OR(NOT(ISNUMBER('例-看板'!$C$4)),B85&gt;='例-看板'!$C$4),OR(NOT(ISNUMBER('例-看板'!$E$4)),B85&lt;='例-看板'!$E$4),OR('例-看板'!$C$5="",C85='例-看板'!$C$5),OR('例-看板'!$E$5="",D85='例-看板'!$E$5)),1,0),0)</f>
        <v>1</v>
      </c>
      <c r="N85" s="38">
        <f>IF(M85=1,COUNTIF(M$5:M85,1),"")</f>
        <v>81</v>
      </c>
      <c r="O85" s="39">
        <f>IF(M85=1,SUMIF(M$5:M85,1,G$5:G85),"")</f>
        <v>6.82</v>
      </c>
      <c r="P85" s="39">
        <f>IF(M85=1,MAX(0,MAX(O$5:O85)),"")</f>
        <v>9.71</v>
      </c>
      <c r="Q85" s="40">
        <f>IF(M85=1,P85-O85,"")</f>
        <v>2.89</v>
      </c>
      <c r="R85" s="38">
        <f>IF(M85=1,IF(G85&gt;0,R84+1,0),R84)</f>
        <v>0</v>
      </c>
      <c r="S85" s="38">
        <f>IF(M85=1,IF(G85&lt;0,S84+1,0),S84)</f>
        <v>2</v>
      </c>
      <c r="T85" s="36" t="str">
        <f>IF(M85&lt;&gt;1,"",IF(R84&gt;=3,"前面连赢 3 笔以上","前面连赢 "&amp;R84&amp;" 笔"))</f>
        <v>前面连赢 0 笔</v>
      </c>
      <c r="U85" s="40">
        <f>IF(AND(M85=1,ISNUMBER(H85)),H85-G85,"")</f>
        <v>0.0499999999999999</v>
      </c>
      <c r="V85" s="41">
        <f>IF(M85=1,O85,NA())</f>
        <v>6.82</v>
      </c>
      <c r="W85" s="41">
        <f>IF(M85=1,-Q85,NA())</f>
        <v>-2.89</v>
      </c>
    </row>
    <row r="86">
      <c r="A86" s="17" t="n">
        <v>82</v>
      </c>
      <c r="B86" s="23" t="n">
        <v>47639</v>
      </c>
      <c r="C86" s="25" t="inlineStr">
        <is>
          <t>区间反转</t>
        </is>
      </c>
      <c r="D86" s="25" t="inlineStr">
        <is>
          <t>品种乙</t>
        </is>
      </c>
      <c r="E86" s="25" t="inlineStr">
        <is>
          <t>空</t>
        </is>
      </c>
      <c r="F86" s="25" t="inlineStr">
        <is>
          <t>夜盘</t>
        </is>
      </c>
      <c r="G86" s="35" t="n">
        <v>-1.01</v>
      </c>
      <c r="H86" s="35" t="n">
        <v>-0.98</v>
      </c>
      <c r="I86" s="25" t="inlineStr">
        <is>
          <t>B</t>
        </is>
      </c>
      <c r="J86" s="25" t="inlineStr">
        <is>
          <t>无</t>
        </is>
      </c>
      <c r="K86" s="36" t="str">
        <f>IF(ISNUMBER(B86),"周"&amp;CHOOSE(WEEKDAY(B86,2),"一","二","三","四","五","六","日"),"")</f>
        <v>周三</v>
      </c>
      <c r="L86" s="37">
        <f>IF(ISNUMBER(B86),DATE(YEAR(B86),MONTH(B86),1),"")</f>
        <v>47635.0</v>
      </c>
      <c r="M86" s="38">
        <f>IF(AND(ISNUMBER(B86),ISNUMBER(G86)),IF(AND(OR(NOT(ISNUMBER('例-看板'!$C$4)),B86&gt;='例-看板'!$C$4),OR(NOT(ISNUMBER('例-看板'!$E$4)),B86&lt;='例-看板'!$E$4),OR('例-看板'!$C$5="",C86='例-看板'!$C$5),OR('例-看板'!$E$5="",D86='例-看板'!$E$5)),1,0),0)</f>
        <v>1</v>
      </c>
      <c r="N86" s="38">
        <f>IF(M86=1,COUNTIF(M$5:M86,1),"")</f>
        <v>82</v>
      </c>
      <c r="O86" s="39">
        <f>IF(M86=1,SUMIF(M$5:M86,1,G$5:G86),"")</f>
        <v>5.81</v>
      </c>
      <c r="P86" s="39">
        <f>IF(M86=1,MAX(0,MAX(O$5:O86)),"")</f>
        <v>9.71</v>
      </c>
      <c r="Q86" s="40">
        <f>IF(M86=1,P86-O86,"")</f>
        <v>3.9</v>
      </c>
      <c r="R86" s="38">
        <f>IF(M86=1,IF(G86&gt;0,R85+1,0),R85)</f>
        <v>0</v>
      </c>
      <c r="S86" s="38">
        <f>IF(M86=1,IF(G86&lt;0,S85+1,0),S85)</f>
        <v>3</v>
      </c>
      <c r="T86" s="36" t="str">
        <f>IF(M86&lt;&gt;1,"",IF(R85&gt;=3,"前面连赢 3 笔以上","前面连赢 "&amp;R85&amp;" 笔"))</f>
        <v>前面连赢 0 笔</v>
      </c>
      <c r="U86" s="40">
        <f>IF(AND(M86=1,ISNUMBER(H86)),H86-G86,"")</f>
        <v>0.03</v>
      </c>
      <c r="V86" s="41">
        <f>IF(M86=1,O86,NA())</f>
        <v>5.81</v>
      </c>
      <c r="W86" s="41">
        <f>IF(M86=1,-Q86,NA())</f>
        <v>-3.9</v>
      </c>
    </row>
    <row r="87">
      <c r="A87" s="17" t="n">
        <v>83</v>
      </c>
      <c r="B87" s="23" t="n">
        <v>47640</v>
      </c>
      <c r="C87" s="25" t="inlineStr">
        <is>
          <t>回踩</t>
        </is>
      </c>
      <c r="D87" s="25" t="inlineStr">
        <is>
          <t>品种乙</t>
        </is>
      </c>
      <c r="E87" s="25" t="inlineStr">
        <is>
          <t>空</t>
        </is>
      </c>
      <c r="F87" s="25" t="inlineStr">
        <is>
          <t>尾盘</t>
        </is>
      </c>
      <c r="G87" s="35" t="n">
        <v>1.99</v>
      </c>
      <c r="H87" s="35" t="n">
        <v>2.05</v>
      </c>
      <c r="I87" s="25" t="inlineStr">
        <is>
          <t>A</t>
        </is>
      </c>
      <c r="J87" s="25" t="inlineStr">
        <is>
          <t>无</t>
        </is>
      </c>
      <c r="K87" s="36" t="str">
        <f>IF(ISNUMBER(B87),"周"&amp;CHOOSE(WEEKDAY(B87,2),"一","二","三","四","五","六","日"),"")</f>
        <v>周四</v>
      </c>
      <c r="L87" s="37">
        <f>IF(ISNUMBER(B87),DATE(YEAR(B87),MONTH(B87),1),"")</f>
        <v>47635.0</v>
      </c>
      <c r="M87" s="38">
        <f>IF(AND(ISNUMBER(B87),ISNUMBER(G87)),IF(AND(OR(NOT(ISNUMBER('例-看板'!$C$4)),B87&gt;='例-看板'!$C$4),OR(NOT(ISNUMBER('例-看板'!$E$4)),B87&lt;='例-看板'!$E$4),OR('例-看板'!$C$5="",C87='例-看板'!$C$5),OR('例-看板'!$E$5="",D87='例-看板'!$E$5)),1,0),0)</f>
        <v>1</v>
      </c>
      <c r="N87" s="38">
        <f>IF(M87=1,COUNTIF(M$5:M87,1),"")</f>
        <v>83</v>
      </c>
      <c r="O87" s="39">
        <f>IF(M87=1,SUMIF(M$5:M87,1,G$5:G87),"")</f>
        <v>7.8</v>
      </c>
      <c r="P87" s="39">
        <f>IF(M87=1,MAX(0,MAX(O$5:O87)),"")</f>
        <v>9.71</v>
      </c>
      <c r="Q87" s="40">
        <f>IF(M87=1,P87-O87,"")</f>
        <v>1.91</v>
      </c>
      <c r="R87" s="38">
        <f>IF(M87=1,IF(G87&gt;0,R86+1,0),R86)</f>
        <v>1</v>
      </c>
      <c r="S87" s="38">
        <f>IF(M87=1,IF(G87&lt;0,S86+1,0),S86)</f>
        <v>0</v>
      </c>
      <c r="T87" s="36" t="str">
        <f>IF(M87&lt;&gt;1,"",IF(R86&gt;=3,"前面连赢 3 笔以上","前面连赢 "&amp;R86&amp;" 笔"))</f>
        <v>前面连赢 0 笔</v>
      </c>
      <c r="U87" s="40">
        <f>IF(AND(M87=1,ISNUMBER(H87)),H87-G87,"")</f>
        <v>0.0599999999999998</v>
      </c>
      <c r="V87" s="41">
        <f>IF(M87=1,O87,NA())</f>
        <v>7.8</v>
      </c>
      <c r="W87" s="41">
        <f>IF(M87=1,-Q87,NA())</f>
        <v>-1.91</v>
      </c>
    </row>
    <row r="88">
      <c r="A88" s="17" t="n">
        <v>84</v>
      </c>
      <c r="B88" s="23" t="n">
        <v>47641</v>
      </c>
      <c r="C88" s="25" t="inlineStr">
        <is>
          <t>回踩</t>
        </is>
      </c>
      <c r="D88" s="25" t="inlineStr">
        <is>
          <t>品种乙</t>
        </is>
      </c>
      <c r="E88" s="25" t="inlineStr">
        <is>
          <t>多</t>
        </is>
      </c>
      <c r="F88" s="25" t="inlineStr">
        <is>
          <t>上午</t>
        </is>
      </c>
      <c r="G88" s="35" t="n">
        <v>0.68</v>
      </c>
      <c r="H88" s="35" t="n">
        <v>0.75</v>
      </c>
      <c r="I88" s="25" t="inlineStr">
        <is>
          <t>C</t>
        </is>
      </c>
      <c r="J88" s="25" t="inlineStr">
        <is>
          <t>扛单</t>
        </is>
      </c>
      <c r="K88" s="36" t="str">
        <f>IF(ISNUMBER(B88),"周"&amp;CHOOSE(WEEKDAY(B88,2),"一","二","三","四","五","六","日"),"")</f>
        <v>周五</v>
      </c>
      <c r="L88" s="37">
        <f>IF(ISNUMBER(B88),DATE(YEAR(B88),MONTH(B88),1),"")</f>
        <v>47635.0</v>
      </c>
      <c r="M88" s="38">
        <f>IF(AND(ISNUMBER(B88),ISNUMBER(G88)),IF(AND(OR(NOT(ISNUMBER('例-看板'!$C$4)),B88&gt;='例-看板'!$C$4),OR(NOT(ISNUMBER('例-看板'!$E$4)),B88&lt;='例-看板'!$E$4),OR('例-看板'!$C$5="",C88='例-看板'!$C$5),OR('例-看板'!$E$5="",D88='例-看板'!$E$5)),1,0),0)</f>
        <v>1</v>
      </c>
      <c r="N88" s="38">
        <f>IF(M88=1,COUNTIF(M$5:M88,1),"")</f>
        <v>84</v>
      </c>
      <c r="O88" s="39">
        <f>IF(M88=1,SUMIF(M$5:M88,1,G$5:G88),"")</f>
        <v>8.48</v>
      </c>
      <c r="P88" s="39">
        <f>IF(M88=1,MAX(0,MAX(O$5:O88)),"")</f>
        <v>9.71</v>
      </c>
      <c r="Q88" s="40">
        <f>IF(M88=1,P88-O88,"")</f>
        <v>1.23</v>
      </c>
      <c r="R88" s="38">
        <f>IF(M88=1,IF(G88&gt;0,R87+1,0),R87)</f>
        <v>2</v>
      </c>
      <c r="S88" s="38">
        <f>IF(M88=1,IF(G88&lt;0,S87+1,0),S87)</f>
        <v>0</v>
      </c>
      <c r="T88" s="36" t="str">
        <f>IF(M88&lt;&gt;1,"",IF(R87&gt;=3,"前面连赢 3 笔以上","前面连赢 "&amp;R87&amp;" 笔"))</f>
        <v>前面连赢 1 笔</v>
      </c>
      <c r="U88" s="40">
        <f>IF(AND(M88=1,ISNUMBER(H88)),H88-G88,"")</f>
        <v>0.07</v>
      </c>
      <c r="V88" s="41">
        <f>IF(M88=1,O88,NA())</f>
        <v>8.48</v>
      </c>
      <c r="W88" s="41">
        <f>IF(M88=1,-Q88,NA())</f>
        <v>-1.23</v>
      </c>
    </row>
    <row r="89">
      <c r="A89" s="17" t="n">
        <v>85</v>
      </c>
      <c r="B89" s="23" t="n">
        <v>47644</v>
      </c>
      <c r="C89" s="25" t="inlineStr">
        <is>
          <t>突破</t>
        </is>
      </c>
      <c r="D89" s="25" t="inlineStr">
        <is>
          <t>品种乙</t>
        </is>
      </c>
      <c r="E89" s="25" t="inlineStr">
        <is>
          <t>空</t>
        </is>
      </c>
      <c r="F89" s="25" t="inlineStr">
        <is>
          <t>尾盘</t>
        </is>
      </c>
      <c r="G89" s="35" t="n">
        <v>-2.46</v>
      </c>
      <c r="H89" s="35" t="n">
        <v>-2.41</v>
      </c>
      <c r="I89" s="25" t="inlineStr">
        <is>
          <t>C</t>
        </is>
      </c>
      <c r="J89" s="25" t="inlineStr">
        <is>
          <t>提前跑</t>
        </is>
      </c>
      <c r="K89" s="36" t="str">
        <f>IF(ISNUMBER(B89),"周"&amp;CHOOSE(WEEKDAY(B89,2),"一","二","三","四","五","六","日"),"")</f>
        <v>周一</v>
      </c>
      <c r="L89" s="37">
        <f>IF(ISNUMBER(B89),DATE(YEAR(B89),MONTH(B89),1),"")</f>
        <v>47635.0</v>
      </c>
      <c r="M89" s="38">
        <f>IF(AND(ISNUMBER(B89),ISNUMBER(G89)),IF(AND(OR(NOT(ISNUMBER('例-看板'!$C$4)),B89&gt;='例-看板'!$C$4),OR(NOT(ISNUMBER('例-看板'!$E$4)),B89&lt;='例-看板'!$E$4),OR('例-看板'!$C$5="",C89='例-看板'!$C$5),OR('例-看板'!$E$5="",D89='例-看板'!$E$5)),1,0),0)</f>
        <v>1</v>
      </c>
      <c r="N89" s="38">
        <f>IF(M89=1,COUNTIF(M$5:M89,1),"")</f>
        <v>85</v>
      </c>
      <c r="O89" s="39">
        <f>IF(M89=1,SUMIF(M$5:M89,1,G$5:G89),"")</f>
        <v>6.02</v>
      </c>
      <c r="P89" s="39">
        <f>IF(M89=1,MAX(0,MAX(O$5:O89)),"")</f>
        <v>9.71</v>
      </c>
      <c r="Q89" s="40">
        <f>IF(M89=1,P89-O89,"")</f>
        <v>3.69</v>
      </c>
      <c r="R89" s="38">
        <f>IF(M89=1,IF(G89&gt;0,R88+1,0),R88)</f>
        <v>0</v>
      </c>
      <c r="S89" s="38">
        <f>IF(M89=1,IF(G89&lt;0,S88+1,0),S88)</f>
        <v>1</v>
      </c>
      <c r="T89" s="36" t="str">
        <f>IF(M89&lt;&gt;1,"",IF(R88&gt;=3,"前面连赢 3 笔以上","前面连赢 "&amp;R88&amp;" 笔"))</f>
        <v>前面连赢 2 笔</v>
      </c>
      <c r="U89" s="40">
        <f>IF(AND(M89=1,ISNUMBER(H89)),H89-G89,"")</f>
        <v>0.0499999999999998</v>
      </c>
      <c r="V89" s="41">
        <f>IF(M89=1,O89,NA())</f>
        <v>6.02</v>
      </c>
      <c r="W89" s="41">
        <f>IF(M89=1,-Q89,NA())</f>
        <v>-3.69</v>
      </c>
    </row>
    <row r="90">
      <c r="A90" s="17" t="n">
        <v>86</v>
      </c>
      <c r="B90" s="23" t="n">
        <v>47645</v>
      </c>
      <c r="C90" s="25" t="inlineStr">
        <is>
          <t>突破</t>
        </is>
      </c>
      <c r="D90" s="25" t="inlineStr">
        <is>
          <t>品种乙</t>
        </is>
      </c>
      <c r="E90" s="25" t="inlineStr">
        <is>
          <t>多</t>
        </is>
      </c>
      <c r="F90" s="25" t="inlineStr">
        <is>
          <t>尾盘</t>
        </is>
      </c>
      <c r="G90" s="35" t="n">
        <v>0.77</v>
      </c>
      <c r="H90" s="35" t="n">
        <v>0.86</v>
      </c>
      <c r="I90" s="25" t="inlineStr">
        <is>
          <t>C</t>
        </is>
      </c>
      <c r="J90" s="25" t="inlineStr">
        <is>
          <t>止损挪远</t>
        </is>
      </c>
      <c r="K90" s="36" t="str">
        <f>IF(ISNUMBER(B90),"周"&amp;CHOOSE(WEEKDAY(B90,2),"一","二","三","四","五","六","日"),"")</f>
        <v>周二</v>
      </c>
      <c r="L90" s="37">
        <f>IF(ISNUMBER(B90),DATE(YEAR(B90),MONTH(B90),1),"")</f>
        <v>47635.0</v>
      </c>
      <c r="M90" s="38">
        <f>IF(AND(ISNUMBER(B90),ISNUMBER(G90)),IF(AND(OR(NOT(ISNUMBER('例-看板'!$C$4)),B90&gt;='例-看板'!$C$4),OR(NOT(ISNUMBER('例-看板'!$E$4)),B90&lt;='例-看板'!$E$4),OR('例-看板'!$C$5="",C90='例-看板'!$C$5),OR('例-看板'!$E$5="",D90='例-看板'!$E$5)),1,0),0)</f>
        <v>1</v>
      </c>
      <c r="N90" s="38">
        <f>IF(M90=1,COUNTIF(M$5:M90,1),"")</f>
        <v>86</v>
      </c>
      <c r="O90" s="39">
        <f>IF(M90=1,SUMIF(M$5:M90,1,G$5:G90),"")</f>
        <v>6.79</v>
      </c>
      <c r="P90" s="39">
        <f>IF(M90=1,MAX(0,MAX(O$5:O90)),"")</f>
        <v>9.71</v>
      </c>
      <c r="Q90" s="40">
        <f>IF(M90=1,P90-O90,"")</f>
        <v>2.92</v>
      </c>
      <c r="R90" s="38">
        <f>IF(M90=1,IF(G90&gt;0,R89+1,0),R89)</f>
        <v>1</v>
      </c>
      <c r="S90" s="38">
        <f>IF(M90=1,IF(G90&lt;0,S89+1,0),S89)</f>
        <v>0</v>
      </c>
      <c r="T90" s="36" t="str">
        <f>IF(M90&lt;&gt;1,"",IF(R89&gt;=3,"前面连赢 3 笔以上","前面连赢 "&amp;R89&amp;" 笔"))</f>
        <v>前面连赢 0 笔</v>
      </c>
      <c r="U90" s="40">
        <f>IF(AND(M90=1,ISNUMBER(H90)),H90-G90,"")</f>
        <v>0.09</v>
      </c>
      <c r="V90" s="41">
        <f>IF(M90=1,O90,NA())</f>
        <v>6.79</v>
      </c>
      <c r="W90" s="41">
        <f>IF(M90=1,-Q90,NA())</f>
        <v>-2.92</v>
      </c>
    </row>
    <row r="91">
      <c r="A91" s="17" t="n">
        <v>87</v>
      </c>
      <c r="B91" s="23" t="n">
        <v>47646</v>
      </c>
      <c r="C91" s="25" t="inlineStr">
        <is>
          <t>回踩</t>
        </is>
      </c>
      <c r="D91" s="25" t="inlineStr">
        <is>
          <t>品种乙</t>
        </is>
      </c>
      <c r="E91" s="25" t="inlineStr">
        <is>
          <t>空</t>
        </is>
      </c>
      <c r="F91" s="25" t="inlineStr">
        <is>
          <t>尾盘</t>
        </is>
      </c>
      <c r="G91" s="35" t="n">
        <v>-1.7</v>
      </c>
      <c r="H91" s="35" t="n">
        <v>-1.64</v>
      </c>
      <c r="I91" s="25" t="inlineStr">
        <is>
          <t>B</t>
        </is>
      </c>
      <c r="J91" s="25" t="inlineStr">
        <is>
          <t>无</t>
        </is>
      </c>
      <c r="K91" s="36" t="str">
        <f>IF(ISNUMBER(B91),"周"&amp;CHOOSE(WEEKDAY(B91,2),"一","二","三","四","五","六","日"),"")</f>
        <v>周三</v>
      </c>
      <c r="L91" s="37">
        <f>IF(ISNUMBER(B91),DATE(YEAR(B91),MONTH(B91),1),"")</f>
        <v>47635.0</v>
      </c>
      <c r="M91" s="38">
        <f>IF(AND(ISNUMBER(B91),ISNUMBER(G91)),IF(AND(OR(NOT(ISNUMBER('例-看板'!$C$4)),B91&gt;='例-看板'!$C$4),OR(NOT(ISNUMBER('例-看板'!$E$4)),B91&lt;='例-看板'!$E$4),OR('例-看板'!$C$5="",C91='例-看板'!$C$5),OR('例-看板'!$E$5="",D91='例-看板'!$E$5)),1,0),0)</f>
        <v>1</v>
      </c>
      <c r="N91" s="38">
        <f>IF(M91=1,COUNTIF(M$5:M91,1),"")</f>
        <v>87</v>
      </c>
      <c r="O91" s="39">
        <f>IF(M91=1,SUMIF(M$5:M91,1,G$5:G91),"")</f>
        <v>5.09</v>
      </c>
      <c r="P91" s="39">
        <f>IF(M91=1,MAX(0,MAX(O$5:O91)),"")</f>
        <v>9.71</v>
      </c>
      <c r="Q91" s="40">
        <f>IF(M91=1,P91-O91,"")</f>
        <v>4.62</v>
      </c>
      <c r="R91" s="38">
        <f>IF(M91=1,IF(G91&gt;0,R90+1,0),R90)</f>
        <v>0</v>
      </c>
      <c r="S91" s="38">
        <f>IF(M91=1,IF(G91&lt;0,S90+1,0),S90)</f>
        <v>1</v>
      </c>
      <c r="T91" s="36" t="str">
        <f>IF(M91&lt;&gt;1,"",IF(R90&gt;=3,"前面连赢 3 笔以上","前面连赢 "&amp;R90&amp;" 笔"))</f>
        <v>前面连赢 1 笔</v>
      </c>
      <c r="U91" s="40">
        <f>IF(AND(M91=1,ISNUMBER(H91)),H91-G91,"")</f>
        <v>0.0600000000000001</v>
      </c>
      <c r="V91" s="41">
        <f>IF(M91=1,O91,NA())</f>
        <v>5.09</v>
      </c>
      <c r="W91" s="41">
        <f>IF(M91=1,-Q91,NA())</f>
        <v>-4.62</v>
      </c>
    </row>
    <row r="92">
      <c r="A92" s="17" t="n">
        <v>88</v>
      </c>
      <c r="B92" s="23" t="n">
        <v>47647</v>
      </c>
      <c r="C92" s="25" t="inlineStr">
        <is>
          <t>区间反转</t>
        </is>
      </c>
      <c r="D92" s="25" t="inlineStr">
        <is>
          <t>品种乙</t>
        </is>
      </c>
      <c r="E92" s="25" t="inlineStr">
        <is>
          <t>空</t>
        </is>
      </c>
      <c r="F92" s="25" t="inlineStr">
        <is>
          <t>尾盘</t>
        </is>
      </c>
      <c r="G92" s="35" t="n">
        <v>-1.05</v>
      </c>
      <c r="H92" s="35" t="n">
        <v>-0.97</v>
      </c>
      <c r="I92" s="25" t="inlineStr">
        <is>
          <t>C</t>
        </is>
      </c>
      <c r="J92" s="25" t="inlineStr">
        <is>
          <t>止损挪远</t>
        </is>
      </c>
      <c r="K92" s="36" t="str">
        <f>IF(ISNUMBER(B92),"周"&amp;CHOOSE(WEEKDAY(B92,2),"一","二","三","四","五","六","日"),"")</f>
        <v>周四</v>
      </c>
      <c r="L92" s="37">
        <f>IF(ISNUMBER(B92),DATE(YEAR(B92),MONTH(B92),1),"")</f>
        <v>47635.0</v>
      </c>
      <c r="M92" s="38">
        <f>IF(AND(ISNUMBER(B92),ISNUMBER(G92)),IF(AND(OR(NOT(ISNUMBER('例-看板'!$C$4)),B92&gt;='例-看板'!$C$4),OR(NOT(ISNUMBER('例-看板'!$E$4)),B92&lt;='例-看板'!$E$4),OR('例-看板'!$C$5="",C92='例-看板'!$C$5),OR('例-看板'!$E$5="",D92='例-看板'!$E$5)),1,0),0)</f>
        <v>1</v>
      </c>
      <c r="N92" s="38">
        <f>IF(M92=1,COUNTIF(M$5:M92,1),"")</f>
        <v>88</v>
      </c>
      <c r="O92" s="39">
        <f>IF(M92=1,SUMIF(M$5:M92,1,G$5:G92),"")</f>
        <v>4.04</v>
      </c>
      <c r="P92" s="39">
        <f>IF(M92=1,MAX(0,MAX(O$5:O92)),"")</f>
        <v>9.71</v>
      </c>
      <c r="Q92" s="40">
        <f>IF(M92=1,P92-O92,"")</f>
        <v>5.67</v>
      </c>
      <c r="R92" s="38">
        <f>IF(M92=1,IF(G92&gt;0,R91+1,0),R91)</f>
        <v>0</v>
      </c>
      <c r="S92" s="38">
        <f>IF(M92=1,IF(G92&lt;0,S91+1,0),S91)</f>
        <v>2</v>
      </c>
      <c r="T92" s="36" t="str">
        <f>IF(M92&lt;&gt;1,"",IF(R91&gt;=3,"前面连赢 3 笔以上","前面连赢 "&amp;R91&amp;" 笔"))</f>
        <v>前面连赢 0 笔</v>
      </c>
      <c r="U92" s="40">
        <f>IF(AND(M92=1,ISNUMBER(H92)),H92-G92,"")</f>
        <v>0.0800000000000001</v>
      </c>
      <c r="V92" s="41">
        <f>IF(M92=1,O92,NA())</f>
        <v>4.04</v>
      </c>
      <c r="W92" s="41">
        <f>IF(M92=1,-Q92,NA())</f>
        <v>-5.67</v>
      </c>
    </row>
    <row r="93">
      <c r="A93" s="17" t="n">
        <v>89</v>
      </c>
      <c r="B93" s="23" t="n">
        <v>47648</v>
      </c>
      <c r="C93" s="25" t="inlineStr">
        <is>
          <t>回踩</t>
        </is>
      </c>
      <c r="D93" s="25" t="inlineStr">
        <is>
          <t>品种甲</t>
        </is>
      </c>
      <c r="E93" s="25" t="inlineStr">
        <is>
          <t>空</t>
        </is>
      </c>
      <c r="F93" s="25" t="inlineStr">
        <is>
          <t>夜盘</t>
        </is>
      </c>
      <c r="G93" s="35" t="n">
        <v>1.48</v>
      </c>
      <c r="H93" s="35" t="n">
        <v>1.56</v>
      </c>
      <c r="I93" s="25" t="inlineStr">
        <is>
          <t>A</t>
        </is>
      </c>
      <c r="J93" s="25" t="inlineStr">
        <is>
          <t>无</t>
        </is>
      </c>
      <c r="K93" s="36" t="str">
        <f>IF(ISNUMBER(B93),"周"&amp;CHOOSE(WEEKDAY(B93,2),"一","二","三","四","五","六","日"),"")</f>
        <v>周五</v>
      </c>
      <c r="L93" s="37">
        <f>IF(ISNUMBER(B93),DATE(YEAR(B93),MONTH(B93),1),"")</f>
        <v>47635.0</v>
      </c>
      <c r="M93" s="38">
        <f>IF(AND(ISNUMBER(B93),ISNUMBER(G93)),IF(AND(OR(NOT(ISNUMBER('例-看板'!$C$4)),B93&gt;='例-看板'!$C$4),OR(NOT(ISNUMBER('例-看板'!$E$4)),B93&lt;='例-看板'!$E$4),OR('例-看板'!$C$5="",C93='例-看板'!$C$5),OR('例-看板'!$E$5="",D93='例-看板'!$E$5)),1,0),0)</f>
        <v>1</v>
      </c>
      <c r="N93" s="38">
        <f>IF(M93=1,COUNTIF(M$5:M93,1),"")</f>
        <v>89</v>
      </c>
      <c r="O93" s="39">
        <f>IF(M93=1,SUMIF(M$5:M93,1,G$5:G93),"")</f>
        <v>5.52</v>
      </c>
      <c r="P93" s="39">
        <f>IF(M93=1,MAX(0,MAX(O$5:O93)),"")</f>
        <v>9.71</v>
      </c>
      <c r="Q93" s="40">
        <f>IF(M93=1,P93-O93,"")</f>
        <v>4.19</v>
      </c>
      <c r="R93" s="38">
        <f>IF(M93=1,IF(G93&gt;0,R92+1,0),R92)</f>
        <v>1</v>
      </c>
      <c r="S93" s="38">
        <f>IF(M93=1,IF(G93&lt;0,S92+1,0),S92)</f>
        <v>0</v>
      </c>
      <c r="T93" s="36" t="str">
        <f>IF(M93&lt;&gt;1,"",IF(R92&gt;=3,"前面连赢 3 笔以上","前面连赢 "&amp;R92&amp;" 笔"))</f>
        <v>前面连赢 0 笔</v>
      </c>
      <c r="U93" s="40">
        <f>IF(AND(M93=1,ISNUMBER(H93)),H93-G93,"")</f>
        <v>0.0800000000000001</v>
      </c>
      <c r="V93" s="41">
        <f>IF(M93=1,O93,NA())</f>
        <v>5.52</v>
      </c>
      <c r="W93" s="41">
        <f>IF(M93=1,-Q93,NA())</f>
        <v>-4.19</v>
      </c>
    </row>
    <row r="94">
      <c r="A94" s="17" t="n">
        <v>90</v>
      </c>
      <c r="B94" s="23" t="n">
        <v>47651</v>
      </c>
      <c r="C94" s="25" t="inlineStr">
        <is>
          <t>突破</t>
        </is>
      </c>
      <c r="D94" s="25" t="inlineStr">
        <is>
          <t>品种丙</t>
        </is>
      </c>
      <c r="E94" s="25" t="inlineStr">
        <is>
          <t>空</t>
        </is>
      </c>
      <c r="F94" s="25" t="inlineStr">
        <is>
          <t>开盘 30 分钟</t>
        </is>
      </c>
      <c r="G94" s="35" t="n">
        <v>3.8</v>
      </c>
      <c r="H94" s="35" t="n">
        <v>3.84</v>
      </c>
      <c r="I94" s="25" t="inlineStr">
        <is>
          <t>A</t>
        </is>
      </c>
      <c r="J94" s="25" t="inlineStr">
        <is>
          <t>无</t>
        </is>
      </c>
      <c r="K94" s="36" t="str">
        <f>IF(ISNUMBER(B94),"周"&amp;CHOOSE(WEEKDAY(B94,2),"一","二","三","四","五","六","日"),"")</f>
        <v>周一</v>
      </c>
      <c r="L94" s="37">
        <f>IF(ISNUMBER(B94),DATE(YEAR(B94),MONTH(B94),1),"")</f>
        <v>47635.0</v>
      </c>
      <c r="M94" s="38">
        <f>IF(AND(ISNUMBER(B94),ISNUMBER(G94)),IF(AND(OR(NOT(ISNUMBER('例-看板'!$C$4)),B94&gt;='例-看板'!$C$4),OR(NOT(ISNUMBER('例-看板'!$E$4)),B94&lt;='例-看板'!$E$4),OR('例-看板'!$C$5="",C94='例-看板'!$C$5),OR('例-看板'!$E$5="",D94='例-看板'!$E$5)),1,0),0)</f>
        <v>1</v>
      </c>
      <c r="N94" s="38">
        <f>IF(M94=1,COUNTIF(M$5:M94,1),"")</f>
        <v>90</v>
      </c>
      <c r="O94" s="39">
        <f>IF(M94=1,SUMIF(M$5:M94,1,G$5:G94),"")</f>
        <v>9.32</v>
      </c>
      <c r="P94" s="39">
        <f>IF(M94=1,MAX(0,MAX(O$5:O94)),"")</f>
        <v>9.71</v>
      </c>
      <c r="Q94" s="40">
        <f>IF(M94=1,P94-O94,"")</f>
        <v>0.389999999999999</v>
      </c>
      <c r="R94" s="38">
        <f>IF(M94=1,IF(G94&gt;0,R93+1,0),R93)</f>
        <v>2</v>
      </c>
      <c r="S94" s="38">
        <f>IF(M94=1,IF(G94&lt;0,S93+1,0),S93)</f>
        <v>0</v>
      </c>
      <c r="T94" s="36" t="str">
        <f>IF(M94&lt;&gt;1,"",IF(R93&gt;=3,"前面连赢 3 笔以上","前面连赢 "&amp;R93&amp;" 笔"))</f>
        <v>前面连赢 1 笔</v>
      </c>
      <c r="U94" s="40">
        <f>IF(AND(M94=1,ISNUMBER(H94)),H94-G94,"")</f>
        <v>0.04</v>
      </c>
      <c r="V94" s="41">
        <f>IF(M94=1,O94,NA())</f>
        <v>9.32</v>
      </c>
      <c r="W94" s="41">
        <f>IF(M94=1,-Q94,NA())</f>
        <v>-0.389999999999999</v>
      </c>
    </row>
    <row r="95">
      <c r="A95" s="17" t="n">
        <v>91</v>
      </c>
      <c r="B95" s="23" t="n">
        <v>47652</v>
      </c>
      <c r="C95" s="25" t="inlineStr">
        <is>
          <t>突破</t>
        </is>
      </c>
      <c r="D95" s="25" t="inlineStr">
        <is>
          <t>品种丙</t>
        </is>
      </c>
      <c r="E95" s="25" t="inlineStr">
        <is>
          <t>多</t>
        </is>
      </c>
      <c r="F95" s="25" t="inlineStr">
        <is>
          <t>上午</t>
        </is>
      </c>
      <c r="G95" s="35" t="n">
        <v>-0.88</v>
      </c>
      <c r="H95" s="35" t="n">
        <v>-0.84</v>
      </c>
      <c r="I95" s="25" t="inlineStr">
        <is>
          <t>C</t>
        </is>
      </c>
      <c r="J95" s="25" t="inlineStr">
        <is>
          <t>扛单</t>
        </is>
      </c>
      <c r="K95" s="36" t="str">
        <f>IF(ISNUMBER(B95),"周"&amp;CHOOSE(WEEKDAY(B95,2),"一","二","三","四","五","六","日"),"")</f>
        <v>周二</v>
      </c>
      <c r="L95" s="37">
        <f>IF(ISNUMBER(B95),DATE(YEAR(B95),MONTH(B95),1),"")</f>
        <v>47635.0</v>
      </c>
      <c r="M95" s="38">
        <f>IF(AND(ISNUMBER(B95),ISNUMBER(G95)),IF(AND(OR(NOT(ISNUMBER('例-看板'!$C$4)),B95&gt;='例-看板'!$C$4),OR(NOT(ISNUMBER('例-看板'!$E$4)),B95&lt;='例-看板'!$E$4),OR('例-看板'!$C$5="",C95='例-看板'!$C$5),OR('例-看板'!$E$5="",D95='例-看板'!$E$5)),1,0),0)</f>
        <v>1</v>
      </c>
      <c r="N95" s="38">
        <f>IF(M95=1,COUNTIF(M$5:M95,1),"")</f>
        <v>91</v>
      </c>
      <c r="O95" s="39">
        <f>IF(M95=1,SUMIF(M$5:M95,1,G$5:G95),"")</f>
        <v>8.44</v>
      </c>
      <c r="P95" s="39">
        <f>IF(M95=1,MAX(0,MAX(O$5:O95)),"")</f>
        <v>9.71</v>
      </c>
      <c r="Q95" s="40">
        <f>IF(M95=1,P95-O95,"")</f>
        <v>1.27</v>
      </c>
      <c r="R95" s="38">
        <f>IF(M95=1,IF(G95&gt;0,R94+1,0),R94)</f>
        <v>0</v>
      </c>
      <c r="S95" s="38">
        <f>IF(M95=1,IF(G95&lt;0,S94+1,0),S94)</f>
        <v>1</v>
      </c>
      <c r="T95" s="36" t="str">
        <f>IF(M95&lt;&gt;1,"",IF(R94&gt;=3,"前面连赢 3 笔以上","前面连赢 "&amp;R94&amp;" 笔"))</f>
        <v>前面连赢 2 笔</v>
      </c>
      <c r="U95" s="40">
        <f>IF(AND(M95=1,ISNUMBER(H95)),H95-G95,"")</f>
        <v>0.04</v>
      </c>
      <c r="V95" s="41">
        <f>IF(M95=1,O95,NA())</f>
        <v>8.44</v>
      </c>
      <c r="W95" s="41">
        <f>IF(M95=1,-Q95,NA())</f>
        <v>-1.27</v>
      </c>
    </row>
    <row r="96">
      <c r="A96" s="17" t="n">
        <v>92</v>
      </c>
      <c r="B96" s="23" t="n">
        <v>47653</v>
      </c>
      <c r="C96" s="25" t="inlineStr">
        <is>
          <t>区间反转</t>
        </is>
      </c>
      <c r="D96" s="25" t="inlineStr">
        <is>
          <t>品种丙</t>
        </is>
      </c>
      <c r="E96" s="25" t="inlineStr">
        <is>
          <t>空</t>
        </is>
      </c>
      <c r="F96" s="25" t="inlineStr">
        <is>
          <t>尾盘</t>
        </is>
      </c>
      <c r="G96" s="35" t="n">
        <v>0.44</v>
      </c>
      <c r="H96" s="35" t="n">
        <v>0.53</v>
      </c>
      <c r="I96" s="25" t="inlineStr">
        <is>
          <t>A</t>
        </is>
      </c>
      <c r="J96" s="25" t="inlineStr">
        <is>
          <t>无</t>
        </is>
      </c>
      <c r="K96" s="36" t="str">
        <f>IF(ISNUMBER(B96),"周"&amp;CHOOSE(WEEKDAY(B96,2),"一","二","三","四","五","六","日"),"")</f>
        <v>周三</v>
      </c>
      <c r="L96" s="37">
        <f>IF(ISNUMBER(B96),DATE(YEAR(B96),MONTH(B96),1),"")</f>
        <v>47635.0</v>
      </c>
      <c r="M96" s="38">
        <f>IF(AND(ISNUMBER(B96),ISNUMBER(G96)),IF(AND(OR(NOT(ISNUMBER('例-看板'!$C$4)),B96&gt;='例-看板'!$C$4),OR(NOT(ISNUMBER('例-看板'!$E$4)),B96&lt;='例-看板'!$E$4),OR('例-看板'!$C$5="",C96='例-看板'!$C$5),OR('例-看板'!$E$5="",D96='例-看板'!$E$5)),1,0),0)</f>
        <v>1</v>
      </c>
      <c r="N96" s="38">
        <f>IF(M96=1,COUNTIF(M$5:M96,1),"")</f>
        <v>92</v>
      </c>
      <c r="O96" s="39">
        <f>IF(M96=1,SUMIF(M$5:M96,1,G$5:G96),"")</f>
        <v>8.88</v>
      </c>
      <c r="P96" s="39">
        <f>IF(M96=1,MAX(0,MAX(O$5:O96)),"")</f>
        <v>9.71</v>
      </c>
      <c r="Q96" s="40">
        <f>IF(M96=1,P96-O96,"")</f>
        <v>0.83</v>
      </c>
      <c r="R96" s="38">
        <f>IF(M96=1,IF(G96&gt;0,R95+1,0),R95)</f>
        <v>1</v>
      </c>
      <c r="S96" s="38">
        <f>IF(M96=1,IF(G96&lt;0,S95+1,0),S95)</f>
        <v>0</v>
      </c>
      <c r="T96" s="36" t="str">
        <f>IF(M96&lt;&gt;1,"",IF(R95&gt;=3,"前面连赢 3 笔以上","前面连赢 "&amp;R95&amp;" 笔"))</f>
        <v>前面连赢 0 笔</v>
      </c>
      <c r="U96" s="40">
        <f>IF(AND(M96=1,ISNUMBER(H96)),H96-G96,"")</f>
        <v>0.09</v>
      </c>
      <c r="V96" s="41">
        <f>IF(M96=1,O96,NA())</f>
        <v>8.88</v>
      </c>
      <c r="W96" s="41">
        <f>IF(M96=1,-Q96,NA())</f>
        <v>-0.83</v>
      </c>
    </row>
    <row r="97">
      <c r="A97" s="17" t="n">
        <v>93</v>
      </c>
      <c r="B97" s="23" t="n">
        <v>47654</v>
      </c>
      <c r="C97" s="25" t="inlineStr">
        <is>
          <t>回踩</t>
        </is>
      </c>
      <c r="D97" s="25" t="inlineStr">
        <is>
          <t>品种乙</t>
        </is>
      </c>
      <c r="E97" s="25" t="inlineStr">
        <is>
          <t>多</t>
        </is>
      </c>
      <c r="F97" s="25" t="inlineStr">
        <is>
          <t>夜盘</t>
        </is>
      </c>
      <c r="G97" s="35" t="n">
        <v>-1.06</v>
      </c>
      <c r="H97" s="35" t="n">
        <v>-0.97</v>
      </c>
      <c r="I97" s="25" t="inlineStr">
        <is>
          <t>A</t>
        </is>
      </c>
      <c r="J97" s="25" t="inlineStr">
        <is>
          <t>无</t>
        </is>
      </c>
      <c r="K97" s="36" t="str">
        <f>IF(ISNUMBER(B97),"周"&amp;CHOOSE(WEEKDAY(B97,2),"一","二","三","四","五","六","日"),"")</f>
        <v>周四</v>
      </c>
      <c r="L97" s="37">
        <f>IF(ISNUMBER(B97),DATE(YEAR(B97),MONTH(B97),1),"")</f>
        <v>47635.0</v>
      </c>
      <c r="M97" s="38">
        <f>IF(AND(ISNUMBER(B97),ISNUMBER(G97)),IF(AND(OR(NOT(ISNUMBER('例-看板'!$C$4)),B97&gt;='例-看板'!$C$4),OR(NOT(ISNUMBER('例-看板'!$E$4)),B97&lt;='例-看板'!$E$4),OR('例-看板'!$C$5="",C97='例-看板'!$C$5),OR('例-看板'!$E$5="",D97='例-看板'!$E$5)),1,0),0)</f>
        <v>1</v>
      </c>
      <c r="N97" s="38">
        <f>IF(M97=1,COUNTIF(M$5:M97,1),"")</f>
        <v>93</v>
      </c>
      <c r="O97" s="39">
        <f>IF(M97=1,SUMIF(M$5:M97,1,G$5:G97),"")</f>
        <v>7.82</v>
      </c>
      <c r="P97" s="39">
        <f>IF(M97=1,MAX(0,MAX(O$5:O97)),"")</f>
        <v>9.71</v>
      </c>
      <c r="Q97" s="40">
        <f>IF(M97=1,P97-O97,"")</f>
        <v>1.89</v>
      </c>
      <c r="R97" s="38">
        <f>IF(M97=1,IF(G97&gt;0,R96+1,0),R96)</f>
        <v>0</v>
      </c>
      <c r="S97" s="38">
        <f>IF(M97=1,IF(G97&lt;0,S96+1,0),S96)</f>
        <v>1</v>
      </c>
      <c r="T97" s="36" t="str">
        <f>IF(M97&lt;&gt;1,"",IF(R96&gt;=3,"前面连赢 3 笔以上","前面连赢 "&amp;R96&amp;" 笔"))</f>
        <v>前面连赢 1 笔</v>
      </c>
      <c r="U97" s="40">
        <f>IF(AND(M97=1,ISNUMBER(H97)),H97-G97,"")</f>
        <v>0.0900000000000001</v>
      </c>
      <c r="V97" s="41">
        <f>IF(M97=1,O97,NA())</f>
        <v>7.82</v>
      </c>
      <c r="W97" s="41">
        <f>IF(M97=1,-Q97,NA())</f>
        <v>-1.89</v>
      </c>
    </row>
    <row r="98">
      <c r="A98" s="17" t="n">
        <v>94</v>
      </c>
      <c r="B98" s="23" t="n">
        <v>47655</v>
      </c>
      <c r="C98" s="25" t="inlineStr">
        <is>
          <t>回踩</t>
        </is>
      </c>
      <c r="D98" s="25" t="inlineStr">
        <is>
          <t>品种乙</t>
        </is>
      </c>
      <c r="E98" s="25" t="inlineStr">
        <is>
          <t>多</t>
        </is>
      </c>
      <c r="F98" s="25" t="inlineStr">
        <is>
          <t>夜盘</t>
        </is>
      </c>
      <c r="G98" s="35" t="n">
        <v>1.68</v>
      </c>
      <c r="H98" s="35" t="n">
        <v>1.74</v>
      </c>
      <c r="I98" s="25" t="inlineStr">
        <is>
          <t>B</t>
        </is>
      </c>
      <c r="J98" s="25" t="inlineStr">
        <is>
          <t>无</t>
        </is>
      </c>
      <c r="K98" s="36" t="str">
        <f>IF(ISNUMBER(B98),"周"&amp;CHOOSE(WEEKDAY(B98,2),"一","二","三","四","五","六","日"),"")</f>
        <v>周五</v>
      </c>
      <c r="L98" s="37">
        <f>IF(ISNUMBER(B98),DATE(YEAR(B98),MONTH(B98),1),"")</f>
        <v>47635.0</v>
      </c>
      <c r="M98" s="38">
        <f>IF(AND(ISNUMBER(B98),ISNUMBER(G98)),IF(AND(OR(NOT(ISNUMBER('例-看板'!$C$4)),B98&gt;='例-看板'!$C$4),OR(NOT(ISNUMBER('例-看板'!$E$4)),B98&lt;='例-看板'!$E$4),OR('例-看板'!$C$5="",C98='例-看板'!$C$5),OR('例-看板'!$E$5="",D98='例-看板'!$E$5)),1,0),0)</f>
        <v>1</v>
      </c>
      <c r="N98" s="38">
        <f>IF(M98=1,COUNTIF(M$5:M98,1),"")</f>
        <v>94</v>
      </c>
      <c r="O98" s="39">
        <f>IF(M98=1,SUMIF(M$5:M98,1,G$5:G98),"")</f>
        <v>9.5</v>
      </c>
      <c r="P98" s="39">
        <f>IF(M98=1,MAX(0,MAX(O$5:O98)),"")</f>
        <v>9.71</v>
      </c>
      <c r="Q98" s="40">
        <f>IF(M98=1,P98-O98,"")</f>
        <v>0.209999999999999</v>
      </c>
      <c r="R98" s="38">
        <f>IF(M98=1,IF(G98&gt;0,R97+1,0),R97)</f>
        <v>1</v>
      </c>
      <c r="S98" s="38">
        <f>IF(M98=1,IF(G98&lt;0,S97+1,0),S97)</f>
        <v>0</v>
      </c>
      <c r="T98" s="36" t="str">
        <f>IF(M98&lt;&gt;1,"",IF(R97&gt;=3,"前面连赢 3 笔以上","前面连赢 "&amp;R97&amp;" 笔"))</f>
        <v>前面连赢 0 笔</v>
      </c>
      <c r="U98" s="40">
        <f>IF(AND(M98=1,ISNUMBER(H98)),H98-G98,"")</f>
        <v>0.0600000000000001</v>
      </c>
      <c r="V98" s="41">
        <f>IF(M98=1,O98,NA())</f>
        <v>9.5</v>
      </c>
      <c r="W98" s="41">
        <f>IF(M98=1,-Q98,NA())</f>
        <v>-0.209999999999999</v>
      </c>
    </row>
    <row r="99">
      <c r="A99" s="17" t="n">
        <v>95</v>
      </c>
      <c r="B99" s="23" t="n">
        <v>47658</v>
      </c>
      <c r="C99" s="25" t="inlineStr">
        <is>
          <t>突破</t>
        </is>
      </c>
      <c r="D99" s="25" t="inlineStr">
        <is>
          <t>品种乙</t>
        </is>
      </c>
      <c r="E99" s="25" t="inlineStr">
        <is>
          <t>多</t>
        </is>
      </c>
      <c r="F99" s="25" t="inlineStr">
        <is>
          <t>夜盘</t>
        </is>
      </c>
      <c r="G99" s="35" t="n">
        <v>3.43</v>
      </c>
      <c r="H99" s="35" t="n">
        <v>3.45</v>
      </c>
      <c r="I99" s="25" t="inlineStr">
        <is>
          <t>A</t>
        </is>
      </c>
      <c r="J99" s="25" t="inlineStr">
        <is>
          <t>无</t>
        </is>
      </c>
      <c r="K99" s="36" t="str">
        <f>IF(ISNUMBER(B99),"周"&amp;CHOOSE(WEEKDAY(B99,2),"一","二","三","四","五","六","日"),"")</f>
        <v>周一</v>
      </c>
      <c r="L99" s="37">
        <f>IF(ISNUMBER(B99),DATE(YEAR(B99),MONTH(B99),1),"")</f>
        <v>47635.0</v>
      </c>
      <c r="M99" s="38">
        <f>IF(AND(ISNUMBER(B99),ISNUMBER(G99)),IF(AND(OR(NOT(ISNUMBER('例-看板'!$C$4)),B99&gt;='例-看板'!$C$4),OR(NOT(ISNUMBER('例-看板'!$E$4)),B99&lt;='例-看板'!$E$4),OR('例-看板'!$C$5="",C99='例-看板'!$C$5),OR('例-看板'!$E$5="",D99='例-看板'!$E$5)),1,0),0)</f>
        <v>1</v>
      </c>
      <c r="N99" s="38">
        <f>IF(M99=1,COUNTIF(M$5:M99,1),"")</f>
        <v>95</v>
      </c>
      <c r="O99" s="39">
        <f>IF(M99=1,SUMIF(M$5:M99,1,G$5:G99),"")</f>
        <v>12.93</v>
      </c>
      <c r="P99" s="39">
        <f>IF(M99=1,MAX(0,MAX(O$5:O99)),"")</f>
        <v>12.93</v>
      </c>
      <c r="Q99" s="40">
        <f>IF(M99=1,P99-O99,"")</f>
        <v>0</v>
      </c>
      <c r="R99" s="38">
        <f>IF(M99=1,IF(G99&gt;0,R98+1,0),R98)</f>
        <v>2</v>
      </c>
      <c r="S99" s="38">
        <f>IF(M99=1,IF(G99&lt;0,S98+1,0),S98)</f>
        <v>0</v>
      </c>
      <c r="T99" s="36" t="str">
        <f>IF(M99&lt;&gt;1,"",IF(R98&gt;=3,"前面连赢 3 笔以上","前面连赢 "&amp;R98&amp;" 笔"))</f>
        <v>前面连赢 1 笔</v>
      </c>
      <c r="U99" s="40">
        <f>IF(AND(M99=1,ISNUMBER(H99)),H99-G99,"")</f>
        <v>0.02</v>
      </c>
      <c r="V99" s="41">
        <f>IF(M99=1,O99,NA())</f>
        <v>12.93</v>
      </c>
      <c r="W99" s="41">
        <f>IF(M99=1,-Q99,NA())</f>
        <v>0</v>
      </c>
    </row>
    <row r="100">
      <c r="A100" s="17" t="n">
        <v>96</v>
      </c>
      <c r="B100" s="23" t="n">
        <v>47659</v>
      </c>
      <c r="C100" s="25" t="inlineStr">
        <is>
          <t>回踩</t>
        </is>
      </c>
      <c r="D100" s="25" t="inlineStr">
        <is>
          <t>品种丙</t>
        </is>
      </c>
      <c r="E100" s="25" t="inlineStr">
        <is>
          <t>空</t>
        </is>
      </c>
      <c r="F100" s="25" t="inlineStr">
        <is>
          <t>上午</t>
        </is>
      </c>
      <c r="G100" s="35" t="n">
        <v>-1.65</v>
      </c>
      <c r="H100" s="35" t="n">
        <v>-1.58</v>
      </c>
      <c r="I100" s="25" t="inlineStr">
        <is>
          <t>D</t>
        </is>
      </c>
      <c r="J100" s="25" t="inlineStr">
        <is>
          <t>没计划</t>
        </is>
      </c>
      <c r="K100" s="36" t="str">
        <f>IF(ISNUMBER(B100),"周"&amp;CHOOSE(WEEKDAY(B100,2),"一","二","三","四","五","六","日"),"")</f>
        <v>周二</v>
      </c>
      <c r="L100" s="37">
        <f>IF(ISNUMBER(B100),DATE(YEAR(B100),MONTH(B100),1),"")</f>
        <v>47635.0</v>
      </c>
      <c r="M100" s="38">
        <f>IF(AND(ISNUMBER(B100),ISNUMBER(G100)),IF(AND(OR(NOT(ISNUMBER('例-看板'!$C$4)),B100&gt;='例-看板'!$C$4),OR(NOT(ISNUMBER('例-看板'!$E$4)),B100&lt;='例-看板'!$E$4),OR('例-看板'!$C$5="",C100='例-看板'!$C$5),OR('例-看板'!$E$5="",D100='例-看板'!$E$5)),1,0),0)</f>
        <v>1</v>
      </c>
      <c r="N100" s="38">
        <f>IF(M100=1,COUNTIF(M$5:M100,1),"")</f>
        <v>96</v>
      </c>
      <c r="O100" s="39">
        <f>IF(M100=1,SUMIF(M$5:M100,1,G$5:G100),"")</f>
        <v>11.28</v>
      </c>
      <c r="P100" s="39">
        <f>IF(M100=1,MAX(0,MAX(O$5:O100)),"")</f>
        <v>12.93</v>
      </c>
      <c r="Q100" s="40">
        <f>IF(M100=1,P100-O100,"")</f>
        <v>1.65</v>
      </c>
      <c r="R100" s="38">
        <f>IF(M100=1,IF(G100&gt;0,R99+1,0),R99)</f>
        <v>0</v>
      </c>
      <c r="S100" s="38">
        <f>IF(M100=1,IF(G100&lt;0,S99+1,0),S99)</f>
        <v>1</v>
      </c>
      <c r="T100" s="36" t="str">
        <f>IF(M100&lt;&gt;1,"",IF(R99&gt;=3,"前面连赢 3 笔以上","前面连赢 "&amp;R99&amp;" 笔"))</f>
        <v>前面连赢 2 笔</v>
      </c>
      <c r="U100" s="40">
        <f>IF(AND(M100=1,ISNUMBER(H100)),H100-G100,"")</f>
        <v>0.0699999999999998</v>
      </c>
      <c r="V100" s="41">
        <f>IF(M100=1,O100,NA())</f>
        <v>11.28</v>
      </c>
      <c r="W100" s="41">
        <f>IF(M100=1,-Q100,NA())</f>
        <v>-1.65</v>
      </c>
    </row>
    <row r="101">
      <c r="A101" s="17" t="n">
        <v>97</v>
      </c>
      <c r="B101" s="23" t="n">
        <v>47660</v>
      </c>
      <c r="C101" s="25" t="inlineStr">
        <is>
          <t>区间反转</t>
        </is>
      </c>
      <c r="D101" s="25" t="inlineStr">
        <is>
          <t>品种丙</t>
        </is>
      </c>
      <c r="E101" s="25" t="inlineStr">
        <is>
          <t>多</t>
        </is>
      </c>
      <c r="F101" s="25" t="inlineStr">
        <is>
          <t>午后</t>
        </is>
      </c>
      <c r="G101" s="35" t="n">
        <v>-0.98</v>
      </c>
      <c r="H101" s="35" t="n">
        <v>-0.92</v>
      </c>
      <c r="I101" s="25" t="inlineStr">
        <is>
          <t>B</t>
        </is>
      </c>
      <c r="J101" s="25" t="inlineStr">
        <is>
          <t>无</t>
        </is>
      </c>
      <c r="K101" s="36" t="str">
        <f>IF(ISNUMBER(B101),"周"&amp;CHOOSE(WEEKDAY(B101,2),"一","二","三","四","五","六","日"),"")</f>
        <v>周三</v>
      </c>
      <c r="L101" s="37">
        <f>IF(ISNUMBER(B101),DATE(YEAR(B101),MONTH(B101),1),"")</f>
        <v>47635.0</v>
      </c>
      <c r="M101" s="38">
        <f>IF(AND(ISNUMBER(B101),ISNUMBER(G101)),IF(AND(OR(NOT(ISNUMBER('例-看板'!$C$4)),B101&gt;='例-看板'!$C$4),OR(NOT(ISNUMBER('例-看板'!$E$4)),B101&lt;='例-看板'!$E$4),OR('例-看板'!$C$5="",C101='例-看板'!$C$5),OR('例-看板'!$E$5="",D101='例-看板'!$E$5)),1,0),0)</f>
        <v>1</v>
      </c>
      <c r="N101" s="38">
        <f>IF(M101=1,COUNTIF(M$5:M101,1),"")</f>
        <v>97</v>
      </c>
      <c r="O101" s="39">
        <f>IF(M101=1,SUMIF(M$5:M101,1,G$5:G101),"")</f>
        <v>10.3</v>
      </c>
      <c r="P101" s="39">
        <f>IF(M101=1,MAX(0,MAX(O$5:O101)),"")</f>
        <v>12.93</v>
      </c>
      <c r="Q101" s="40">
        <f>IF(M101=1,P101-O101,"")</f>
        <v>2.63</v>
      </c>
      <c r="R101" s="38">
        <f>IF(M101=1,IF(G101&gt;0,R100+1,0),R100)</f>
        <v>0</v>
      </c>
      <c r="S101" s="38">
        <f>IF(M101=1,IF(G101&lt;0,S100+1,0),S100)</f>
        <v>2</v>
      </c>
      <c r="T101" s="36" t="str">
        <f>IF(M101&lt;&gt;1,"",IF(R100&gt;=3,"前面连赢 3 笔以上","前面连赢 "&amp;R100&amp;" 笔"))</f>
        <v>前面连赢 0 笔</v>
      </c>
      <c r="U101" s="40">
        <f>IF(AND(M101=1,ISNUMBER(H101)),H101-G101,"")</f>
        <v>0.0599999999999999</v>
      </c>
      <c r="V101" s="41">
        <f>IF(M101=1,O101,NA())</f>
        <v>10.3</v>
      </c>
      <c r="W101" s="41">
        <f>IF(M101=1,-Q101,NA())</f>
        <v>-2.63</v>
      </c>
    </row>
    <row r="102">
      <c r="A102" s="17" t="n">
        <v>98</v>
      </c>
      <c r="B102" s="23" t="n">
        <v>47661</v>
      </c>
      <c r="C102" s="25" t="inlineStr">
        <is>
          <t>区间反转</t>
        </is>
      </c>
      <c r="D102" s="25" t="inlineStr">
        <is>
          <t>品种乙</t>
        </is>
      </c>
      <c r="E102" s="25" t="inlineStr">
        <is>
          <t>空</t>
        </is>
      </c>
      <c r="F102" s="25" t="inlineStr">
        <is>
          <t>午后</t>
        </is>
      </c>
      <c r="G102" s="35" t="n">
        <v>-0.92</v>
      </c>
      <c r="H102" s="35" t="n">
        <v>-0.89</v>
      </c>
      <c r="I102" s="25" t="inlineStr">
        <is>
          <t>B</t>
        </is>
      </c>
      <c r="J102" s="25" t="inlineStr">
        <is>
          <t>无</t>
        </is>
      </c>
      <c r="K102" s="36" t="str">
        <f>IF(ISNUMBER(B102),"周"&amp;CHOOSE(WEEKDAY(B102,2),"一","二","三","四","五","六","日"),"")</f>
        <v>周四</v>
      </c>
      <c r="L102" s="37">
        <f>IF(ISNUMBER(B102),DATE(YEAR(B102),MONTH(B102),1),"")</f>
        <v>47635.0</v>
      </c>
      <c r="M102" s="38">
        <f>IF(AND(ISNUMBER(B102),ISNUMBER(G102)),IF(AND(OR(NOT(ISNUMBER('例-看板'!$C$4)),B102&gt;='例-看板'!$C$4),OR(NOT(ISNUMBER('例-看板'!$E$4)),B102&lt;='例-看板'!$E$4),OR('例-看板'!$C$5="",C102='例-看板'!$C$5),OR('例-看板'!$E$5="",D102='例-看板'!$E$5)),1,0),0)</f>
        <v>1</v>
      </c>
      <c r="N102" s="38">
        <f>IF(M102=1,COUNTIF(M$5:M102,1),"")</f>
        <v>98</v>
      </c>
      <c r="O102" s="39">
        <f>IF(M102=1,SUMIF(M$5:M102,1,G$5:G102),"")</f>
        <v>9.38</v>
      </c>
      <c r="P102" s="39">
        <f>IF(M102=1,MAX(0,MAX(O$5:O102)),"")</f>
        <v>12.93</v>
      </c>
      <c r="Q102" s="40">
        <f>IF(M102=1,P102-O102,"")</f>
        <v>3.55</v>
      </c>
      <c r="R102" s="38">
        <f>IF(M102=1,IF(G102&gt;0,R101+1,0),R101)</f>
        <v>0</v>
      </c>
      <c r="S102" s="38">
        <f>IF(M102=1,IF(G102&lt;0,S101+1,0),S101)</f>
        <v>3</v>
      </c>
      <c r="T102" s="36" t="str">
        <f>IF(M102&lt;&gt;1,"",IF(R101&gt;=3,"前面连赢 3 笔以上","前面连赢 "&amp;R101&amp;" 笔"))</f>
        <v>前面连赢 0 笔</v>
      </c>
      <c r="U102" s="40">
        <f>IF(AND(M102=1,ISNUMBER(H102)),H102-G102,"")</f>
        <v>0.03</v>
      </c>
      <c r="V102" s="41">
        <f>IF(M102=1,O102,NA())</f>
        <v>9.38</v>
      </c>
      <c r="W102" s="41">
        <f>IF(M102=1,-Q102,NA())</f>
        <v>-3.55</v>
      </c>
    </row>
    <row r="103">
      <c r="A103" s="17" t="n">
        <v>99</v>
      </c>
      <c r="B103" s="23" t="n">
        <v>47662</v>
      </c>
      <c r="C103" s="25" t="inlineStr">
        <is>
          <t>区间反转</t>
        </is>
      </c>
      <c r="D103" s="25" t="inlineStr">
        <is>
          <t>品种乙</t>
        </is>
      </c>
      <c r="E103" s="25" t="inlineStr">
        <is>
          <t>空</t>
        </is>
      </c>
      <c r="F103" s="25" t="inlineStr">
        <is>
          <t>尾盘</t>
        </is>
      </c>
      <c r="G103" s="35" t="n">
        <v>1.84</v>
      </c>
      <c r="H103" s="35" t="n">
        <v>1.88</v>
      </c>
      <c r="I103" s="25" t="inlineStr">
        <is>
          <t>A</t>
        </is>
      </c>
      <c r="J103" s="25" t="inlineStr">
        <is>
          <t>无</t>
        </is>
      </c>
      <c r="K103" s="36" t="str">
        <f>IF(ISNUMBER(B103),"周"&amp;CHOOSE(WEEKDAY(B103,2),"一","二","三","四","五","六","日"),"")</f>
        <v>周五</v>
      </c>
      <c r="L103" s="37">
        <f>IF(ISNUMBER(B103),DATE(YEAR(B103),MONTH(B103),1),"")</f>
        <v>47635.0</v>
      </c>
      <c r="M103" s="38">
        <f>IF(AND(ISNUMBER(B103),ISNUMBER(G103)),IF(AND(OR(NOT(ISNUMBER('例-看板'!$C$4)),B103&gt;='例-看板'!$C$4),OR(NOT(ISNUMBER('例-看板'!$E$4)),B103&lt;='例-看板'!$E$4),OR('例-看板'!$C$5="",C103='例-看板'!$C$5),OR('例-看板'!$E$5="",D103='例-看板'!$E$5)),1,0),0)</f>
        <v>1</v>
      </c>
      <c r="N103" s="38">
        <f>IF(M103=1,COUNTIF(M$5:M103,1),"")</f>
        <v>99</v>
      </c>
      <c r="O103" s="39">
        <f>IF(M103=1,SUMIF(M$5:M103,1,G$5:G103),"")</f>
        <v>11.22</v>
      </c>
      <c r="P103" s="39">
        <f>IF(M103=1,MAX(0,MAX(O$5:O103)),"")</f>
        <v>12.93</v>
      </c>
      <c r="Q103" s="40">
        <f>IF(M103=1,P103-O103,"")</f>
        <v>1.71</v>
      </c>
      <c r="R103" s="38">
        <f>IF(M103=1,IF(G103&gt;0,R102+1,0),R102)</f>
        <v>1</v>
      </c>
      <c r="S103" s="38">
        <f>IF(M103=1,IF(G103&lt;0,S102+1,0),S102)</f>
        <v>0</v>
      </c>
      <c r="T103" s="36" t="str">
        <f>IF(M103&lt;&gt;1,"",IF(R102&gt;=3,"前面连赢 3 笔以上","前面连赢 "&amp;R102&amp;" 笔"))</f>
        <v>前面连赢 0 笔</v>
      </c>
      <c r="U103" s="40">
        <f>IF(AND(M103=1,ISNUMBER(H103)),H103-G103,"")</f>
        <v>0.0399999999999998</v>
      </c>
      <c r="V103" s="41">
        <f>IF(M103=1,O103,NA())</f>
        <v>11.22</v>
      </c>
      <c r="W103" s="41">
        <f>IF(M103=1,-Q103,NA())</f>
        <v>-1.71</v>
      </c>
    </row>
    <row r="104">
      <c r="A104" s="17" t="n">
        <v>100</v>
      </c>
      <c r="B104" s="23" t="n">
        <v>47665</v>
      </c>
      <c r="C104" s="25" t="inlineStr">
        <is>
          <t>突破</t>
        </is>
      </c>
      <c r="D104" s="25" t="inlineStr">
        <is>
          <t>品种丙</t>
        </is>
      </c>
      <c r="E104" s="25" t="inlineStr">
        <is>
          <t>空</t>
        </is>
      </c>
      <c r="F104" s="25" t="inlineStr">
        <is>
          <t>夜盘</t>
        </is>
      </c>
      <c r="G104" s="35" t="n">
        <v>1.75</v>
      </c>
      <c r="H104" s="35" t="n">
        <v>1.79</v>
      </c>
      <c r="I104" s="25" t="inlineStr">
        <is>
          <t>B</t>
        </is>
      </c>
      <c r="J104" s="25" t="inlineStr">
        <is>
          <t>无</t>
        </is>
      </c>
      <c r="K104" s="36" t="str">
        <f>IF(ISNUMBER(B104),"周"&amp;CHOOSE(WEEKDAY(B104,2),"一","二","三","四","五","六","日"),"")</f>
        <v>周一</v>
      </c>
      <c r="L104" s="37">
        <f>IF(ISNUMBER(B104),DATE(YEAR(B104),MONTH(B104),1),"")</f>
        <v>47665.0</v>
      </c>
      <c r="M104" s="38">
        <f>IF(AND(ISNUMBER(B104),ISNUMBER(G104)),IF(AND(OR(NOT(ISNUMBER('例-看板'!$C$4)),B104&gt;='例-看板'!$C$4),OR(NOT(ISNUMBER('例-看板'!$E$4)),B104&lt;='例-看板'!$E$4),OR('例-看板'!$C$5="",C104='例-看板'!$C$5),OR('例-看板'!$E$5="",D104='例-看板'!$E$5)),1,0),0)</f>
        <v>1</v>
      </c>
      <c r="N104" s="38">
        <f>IF(M104=1,COUNTIF(M$5:M104,1),"")</f>
        <v>100</v>
      </c>
      <c r="O104" s="39">
        <f>IF(M104=1,SUMIF(M$5:M104,1,G$5:G104),"")</f>
        <v>12.97</v>
      </c>
      <c r="P104" s="39">
        <f>IF(M104=1,MAX(0,MAX(O$5:O104)),"")</f>
        <v>12.97</v>
      </c>
      <c r="Q104" s="40">
        <f>IF(M104=1,P104-O104,"")</f>
        <v>0</v>
      </c>
      <c r="R104" s="38">
        <f>IF(M104=1,IF(G104&gt;0,R103+1,0),R103)</f>
        <v>2</v>
      </c>
      <c r="S104" s="38">
        <f>IF(M104=1,IF(G104&lt;0,S103+1,0),S103)</f>
        <v>0</v>
      </c>
      <c r="T104" s="36" t="str">
        <f>IF(M104&lt;&gt;1,"",IF(R103&gt;=3,"前面连赢 3 笔以上","前面连赢 "&amp;R103&amp;" 笔"))</f>
        <v>前面连赢 1 笔</v>
      </c>
      <c r="U104" s="40">
        <f>IF(AND(M104=1,ISNUMBER(H104)),H104-G104,"")</f>
        <v>0.04</v>
      </c>
      <c r="V104" s="41">
        <f>IF(M104=1,O104,NA())</f>
        <v>12.97</v>
      </c>
      <c r="W104" s="41">
        <f>IF(M104=1,-Q104,NA())</f>
        <v>0</v>
      </c>
    </row>
    <row r="105">
      <c r="A105" s="17" t="n">
        <v>101</v>
      </c>
      <c r="B105" s="23" t="n">
        <v>47666</v>
      </c>
      <c r="C105" s="25" t="inlineStr">
        <is>
          <t>突破</t>
        </is>
      </c>
      <c r="D105" s="25" t="inlineStr">
        <is>
          <t>品种乙</t>
        </is>
      </c>
      <c r="E105" s="25" t="inlineStr">
        <is>
          <t>空</t>
        </is>
      </c>
      <c r="F105" s="25" t="inlineStr">
        <is>
          <t>午后</t>
        </is>
      </c>
      <c r="G105" s="35" t="n">
        <v>1.99</v>
      </c>
      <c r="H105" s="35" t="n">
        <v>2.06</v>
      </c>
      <c r="I105" s="25" t="inlineStr">
        <is>
          <t>A</t>
        </is>
      </c>
      <c r="J105" s="25" t="inlineStr">
        <is>
          <t>无</t>
        </is>
      </c>
      <c r="K105" s="36" t="str">
        <f>IF(ISNUMBER(B105),"周"&amp;CHOOSE(WEEKDAY(B105,2),"一","二","三","四","五","六","日"),"")</f>
        <v>周二</v>
      </c>
      <c r="L105" s="37">
        <f>IF(ISNUMBER(B105),DATE(YEAR(B105),MONTH(B105),1),"")</f>
        <v>47665.0</v>
      </c>
      <c r="M105" s="38">
        <f>IF(AND(ISNUMBER(B105),ISNUMBER(G105)),IF(AND(OR(NOT(ISNUMBER('例-看板'!$C$4)),B105&gt;='例-看板'!$C$4),OR(NOT(ISNUMBER('例-看板'!$E$4)),B105&lt;='例-看板'!$E$4),OR('例-看板'!$C$5="",C105='例-看板'!$C$5),OR('例-看板'!$E$5="",D105='例-看板'!$E$5)),1,0),0)</f>
        <v>1</v>
      </c>
      <c r="N105" s="38">
        <f>IF(M105=1,COUNTIF(M$5:M105,1),"")</f>
        <v>101</v>
      </c>
      <c r="O105" s="39">
        <f>IF(M105=1,SUMIF(M$5:M105,1,G$5:G105),"")</f>
        <v>14.96</v>
      </c>
      <c r="P105" s="39">
        <f>IF(M105=1,MAX(0,MAX(O$5:O105)),"")</f>
        <v>14.96</v>
      </c>
      <c r="Q105" s="40">
        <f>IF(M105=1,P105-O105,"")</f>
        <v>0</v>
      </c>
      <c r="R105" s="38">
        <f>IF(M105=1,IF(G105&gt;0,R104+1,0),R104)</f>
        <v>3</v>
      </c>
      <c r="S105" s="38">
        <f>IF(M105=1,IF(G105&lt;0,S104+1,0),S104)</f>
        <v>0</v>
      </c>
      <c r="T105" s="36" t="str">
        <f>IF(M105&lt;&gt;1,"",IF(R104&gt;=3,"前面连赢 3 笔以上","前面连赢 "&amp;R104&amp;" 笔"))</f>
        <v>前面连赢 2 笔</v>
      </c>
      <c r="U105" s="40">
        <f>IF(AND(M105=1,ISNUMBER(H105)),H105-G105,"")</f>
        <v>0.0700000000000001</v>
      </c>
      <c r="V105" s="41">
        <f>IF(M105=1,O105,NA())</f>
        <v>14.96</v>
      </c>
      <c r="W105" s="41">
        <f>IF(M105=1,-Q105,NA())</f>
        <v>0</v>
      </c>
    </row>
    <row r="106">
      <c r="A106" s="17" t="n">
        <v>102</v>
      </c>
      <c r="B106" s="23" t="n">
        <v>47667</v>
      </c>
      <c r="C106" s="25" t="inlineStr">
        <is>
          <t>回踩</t>
        </is>
      </c>
      <c r="D106" s="25" t="inlineStr">
        <is>
          <t>品种乙</t>
        </is>
      </c>
      <c r="E106" s="25" t="inlineStr">
        <is>
          <t>空</t>
        </is>
      </c>
      <c r="F106" s="25" t="inlineStr">
        <is>
          <t>夜盘</t>
        </is>
      </c>
      <c r="G106" s="35" t="n">
        <v>1.95</v>
      </c>
      <c r="H106" s="35" t="n">
        <v>2</v>
      </c>
      <c r="I106" s="25" t="inlineStr">
        <is>
          <t>A</t>
        </is>
      </c>
      <c r="J106" s="25" t="inlineStr">
        <is>
          <t>无</t>
        </is>
      </c>
      <c r="K106" s="36" t="str">
        <f>IF(ISNUMBER(B106),"周"&amp;CHOOSE(WEEKDAY(B106,2),"一","二","三","四","五","六","日"),"")</f>
        <v>周三</v>
      </c>
      <c r="L106" s="37">
        <f>IF(ISNUMBER(B106),DATE(YEAR(B106),MONTH(B106),1),"")</f>
        <v>47665.0</v>
      </c>
      <c r="M106" s="38">
        <f>IF(AND(ISNUMBER(B106),ISNUMBER(G106)),IF(AND(OR(NOT(ISNUMBER('例-看板'!$C$4)),B106&gt;='例-看板'!$C$4),OR(NOT(ISNUMBER('例-看板'!$E$4)),B106&lt;='例-看板'!$E$4),OR('例-看板'!$C$5="",C106='例-看板'!$C$5),OR('例-看板'!$E$5="",D106='例-看板'!$E$5)),1,0),0)</f>
        <v>1</v>
      </c>
      <c r="N106" s="38">
        <f>IF(M106=1,COUNTIF(M$5:M106,1),"")</f>
        <v>102</v>
      </c>
      <c r="O106" s="39">
        <f>IF(M106=1,SUMIF(M$5:M106,1,G$5:G106),"")</f>
        <v>16.91</v>
      </c>
      <c r="P106" s="39">
        <f>IF(M106=1,MAX(0,MAX(O$5:O106)),"")</f>
        <v>16.91</v>
      </c>
      <c r="Q106" s="40">
        <f>IF(M106=1,P106-O106,"")</f>
        <v>0</v>
      </c>
      <c r="R106" s="38">
        <f>IF(M106=1,IF(G106&gt;0,R105+1,0),R105)</f>
        <v>4</v>
      </c>
      <c r="S106" s="38">
        <f>IF(M106=1,IF(G106&lt;0,S105+1,0),S105)</f>
        <v>0</v>
      </c>
      <c r="T106" s="36" t="str">
        <f>IF(M106&lt;&gt;1,"",IF(R105&gt;=3,"前面连赢 3 笔以上","前面连赢 "&amp;R105&amp;" 笔"))</f>
        <v>前面连赢 3 笔以上</v>
      </c>
      <c r="U106" s="40">
        <f>IF(AND(M106=1,ISNUMBER(H106)),H106-G106,"")</f>
        <v>0.05</v>
      </c>
      <c r="V106" s="41">
        <f>IF(M106=1,O106,NA())</f>
        <v>16.91</v>
      </c>
      <c r="W106" s="41">
        <f>IF(M106=1,-Q106,NA())</f>
        <v>0</v>
      </c>
    </row>
    <row r="107">
      <c r="A107" s="17" t="n">
        <v>103</v>
      </c>
      <c r="B107" s="23" t="n">
        <v>47668</v>
      </c>
      <c r="C107" s="25" t="inlineStr">
        <is>
          <t>区间反转</t>
        </is>
      </c>
      <c r="D107" s="25" t="inlineStr">
        <is>
          <t>品种丙</t>
        </is>
      </c>
      <c r="E107" s="25" t="inlineStr">
        <is>
          <t>空</t>
        </is>
      </c>
      <c r="F107" s="25" t="inlineStr">
        <is>
          <t>午后</t>
        </is>
      </c>
      <c r="G107" s="35" t="n">
        <v>-1.02</v>
      </c>
      <c r="H107" s="35" t="n">
        <v>-0.96</v>
      </c>
      <c r="I107" s="25" t="inlineStr">
        <is>
          <t>A</t>
        </is>
      </c>
      <c r="J107" s="25" t="inlineStr">
        <is>
          <t>无</t>
        </is>
      </c>
      <c r="K107" s="36" t="str">
        <f>IF(ISNUMBER(B107),"周"&amp;CHOOSE(WEEKDAY(B107,2),"一","二","三","四","五","六","日"),"")</f>
        <v>周四</v>
      </c>
      <c r="L107" s="37">
        <f>IF(ISNUMBER(B107),DATE(YEAR(B107),MONTH(B107),1),"")</f>
        <v>47665.0</v>
      </c>
      <c r="M107" s="38">
        <f>IF(AND(ISNUMBER(B107),ISNUMBER(G107)),IF(AND(OR(NOT(ISNUMBER('例-看板'!$C$4)),B107&gt;='例-看板'!$C$4),OR(NOT(ISNUMBER('例-看板'!$E$4)),B107&lt;='例-看板'!$E$4),OR('例-看板'!$C$5="",C107='例-看板'!$C$5),OR('例-看板'!$E$5="",D107='例-看板'!$E$5)),1,0),0)</f>
        <v>1</v>
      </c>
      <c r="N107" s="38">
        <f>IF(M107=1,COUNTIF(M$5:M107,1),"")</f>
        <v>103</v>
      </c>
      <c r="O107" s="39">
        <f>IF(M107=1,SUMIF(M$5:M107,1,G$5:G107),"")</f>
        <v>15.89</v>
      </c>
      <c r="P107" s="39">
        <f>IF(M107=1,MAX(0,MAX(O$5:O107)),"")</f>
        <v>16.91</v>
      </c>
      <c r="Q107" s="40">
        <f>IF(M107=1,P107-O107,"")</f>
        <v>1.02</v>
      </c>
      <c r="R107" s="38">
        <f>IF(M107=1,IF(G107&gt;0,R106+1,0),R106)</f>
        <v>0</v>
      </c>
      <c r="S107" s="38">
        <f>IF(M107=1,IF(G107&lt;0,S106+1,0),S106)</f>
        <v>1</v>
      </c>
      <c r="T107" s="36" t="str">
        <f>IF(M107&lt;&gt;1,"",IF(R106&gt;=3,"前面连赢 3 笔以上","前面连赢 "&amp;R106&amp;" 笔"))</f>
        <v>前面连赢 3 笔以上</v>
      </c>
      <c r="U107" s="40">
        <f>IF(AND(M107=1,ISNUMBER(H107)),H107-G107,"")</f>
        <v>0.0600000000000001</v>
      </c>
      <c r="V107" s="41">
        <f>IF(M107=1,O107,NA())</f>
        <v>15.89</v>
      </c>
      <c r="W107" s="41">
        <f>IF(M107=1,-Q107,NA())</f>
        <v>-1.02</v>
      </c>
    </row>
    <row r="108">
      <c r="A108" s="17" t="n">
        <v>104</v>
      </c>
      <c r="B108" s="23" t="n">
        <v>47669</v>
      </c>
      <c r="C108" s="25" t="inlineStr">
        <is>
          <t>回踩</t>
        </is>
      </c>
      <c r="D108" s="25" t="inlineStr">
        <is>
          <t>品种丙</t>
        </is>
      </c>
      <c r="E108" s="25" t="inlineStr">
        <is>
          <t>空</t>
        </is>
      </c>
      <c r="F108" s="25" t="inlineStr">
        <is>
          <t>尾盘</t>
        </is>
      </c>
      <c r="G108" s="35" t="n">
        <v>0.39</v>
      </c>
      <c r="H108" s="35" t="n">
        <v>0.41</v>
      </c>
      <c r="I108" s="25" t="inlineStr">
        <is>
          <t>D</t>
        </is>
      </c>
      <c r="J108" s="25" t="inlineStr">
        <is>
          <t>追单</t>
        </is>
      </c>
      <c r="K108" s="36" t="str">
        <f>IF(ISNUMBER(B108),"周"&amp;CHOOSE(WEEKDAY(B108,2),"一","二","三","四","五","六","日"),"")</f>
        <v>周五</v>
      </c>
      <c r="L108" s="37">
        <f>IF(ISNUMBER(B108),DATE(YEAR(B108),MONTH(B108),1),"")</f>
        <v>47665.0</v>
      </c>
      <c r="M108" s="38">
        <f>IF(AND(ISNUMBER(B108),ISNUMBER(G108)),IF(AND(OR(NOT(ISNUMBER('例-看板'!$C$4)),B108&gt;='例-看板'!$C$4),OR(NOT(ISNUMBER('例-看板'!$E$4)),B108&lt;='例-看板'!$E$4),OR('例-看板'!$C$5="",C108='例-看板'!$C$5),OR('例-看板'!$E$5="",D108='例-看板'!$E$5)),1,0),0)</f>
        <v>1</v>
      </c>
      <c r="N108" s="38">
        <f>IF(M108=1,COUNTIF(M$5:M108,1),"")</f>
        <v>104</v>
      </c>
      <c r="O108" s="39">
        <f>IF(M108=1,SUMIF(M$5:M108,1,G$5:G108),"")</f>
        <v>16.28</v>
      </c>
      <c r="P108" s="39">
        <f>IF(M108=1,MAX(0,MAX(O$5:O108)),"")</f>
        <v>16.91</v>
      </c>
      <c r="Q108" s="40">
        <f>IF(M108=1,P108-O108,"")</f>
        <v>0.629999999999999</v>
      </c>
      <c r="R108" s="38">
        <f>IF(M108=1,IF(G108&gt;0,R107+1,0),R107)</f>
        <v>1</v>
      </c>
      <c r="S108" s="38">
        <f>IF(M108=1,IF(G108&lt;0,S107+1,0),S107)</f>
        <v>0</v>
      </c>
      <c r="T108" s="36" t="str">
        <f>IF(M108&lt;&gt;1,"",IF(R107&gt;=3,"前面连赢 3 笔以上","前面连赢 "&amp;R107&amp;" 笔"))</f>
        <v>前面连赢 0 笔</v>
      </c>
      <c r="U108" s="40">
        <f>IF(AND(M108=1,ISNUMBER(H108)),H108-G108,"")</f>
        <v>0.02</v>
      </c>
      <c r="V108" s="41">
        <f>IF(M108=1,O108,NA())</f>
        <v>16.28</v>
      </c>
      <c r="W108" s="41">
        <f>IF(M108=1,-Q108,NA())</f>
        <v>-0.629999999999999</v>
      </c>
    </row>
    <row r="109">
      <c r="A109" s="17" t="n">
        <v>105</v>
      </c>
      <c r="B109" s="23" t="n">
        <v>47673</v>
      </c>
      <c r="C109" s="25" t="inlineStr">
        <is>
          <t>回踩</t>
        </is>
      </c>
      <c r="D109" s="25" t="inlineStr">
        <is>
          <t>品种甲</t>
        </is>
      </c>
      <c r="E109" s="25" t="inlineStr">
        <is>
          <t>多</t>
        </is>
      </c>
      <c r="F109" s="25" t="inlineStr">
        <is>
          <t>尾盘</t>
        </is>
      </c>
      <c r="G109" s="35" t="n">
        <v>-0.9</v>
      </c>
      <c r="H109" s="35" t="n">
        <v>-0.87</v>
      </c>
      <c r="I109" s="25" t="inlineStr">
        <is>
          <t>A</t>
        </is>
      </c>
      <c r="J109" s="25" t="inlineStr">
        <is>
          <t>无</t>
        </is>
      </c>
      <c r="K109" s="36" t="str">
        <f>IF(ISNUMBER(B109),"周"&amp;CHOOSE(WEEKDAY(B109,2),"一","二","三","四","五","六","日"),"")</f>
        <v>周二</v>
      </c>
      <c r="L109" s="37">
        <f>IF(ISNUMBER(B109),DATE(YEAR(B109),MONTH(B109),1),"")</f>
        <v>47665.0</v>
      </c>
      <c r="M109" s="38">
        <f>IF(AND(ISNUMBER(B109),ISNUMBER(G109)),IF(AND(OR(NOT(ISNUMBER('例-看板'!$C$4)),B109&gt;='例-看板'!$C$4),OR(NOT(ISNUMBER('例-看板'!$E$4)),B109&lt;='例-看板'!$E$4),OR('例-看板'!$C$5="",C109='例-看板'!$C$5),OR('例-看板'!$E$5="",D109='例-看板'!$E$5)),1,0),0)</f>
        <v>1</v>
      </c>
      <c r="N109" s="38">
        <f>IF(M109=1,COUNTIF(M$5:M109,1),"")</f>
        <v>105</v>
      </c>
      <c r="O109" s="39">
        <f>IF(M109=1,SUMIF(M$5:M109,1,G$5:G109),"")</f>
        <v>15.38</v>
      </c>
      <c r="P109" s="39">
        <f>IF(M109=1,MAX(0,MAX(O$5:O109)),"")</f>
        <v>16.91</v>
      </c>
      <c r="Q109" s="40">
        <f>IF(M109=1,P109-O109,"")</f>
        <v>1.53</v>
      </c>
      <c r="R109" s="38">
        <f>IF(M109=1,IF(G109&gt;0,R108+1,0),R108)</f>
        <v>0</v>
      </c>
      <c r="S109" s="38">
        <f>IF(M109=1,IF(G109&lt;0,S108+1,0),S108)</f>
        <v>1</v>
      </c>
      <c r="T109" s="36" t="str">
        <f>IF(M109&lt;&gt;1,"",IF(R108&gt;=3,"前面连赢 3 笔以上","前面连赢 "&amp;R108&amp;" 笔"))</f>
        <v>前面连赢 1 笔</v>
      </c>
      <c r="U109" s="40">
        <f>IF(AND(M109=1,ISNUMBER(H109)),H109-G109,"")</f>
        <v>0.03</v>
      </c>
      <c r="V109" s="41">
        <f>IF(M109=1,O109,NA())</f>
        <v>15.38</v>
      </c>
      <c r="W109" s="41">
        <f>IF(M109=1,-Q109,NA())</f>
        <v>-1.53</v>
      </c>
    </row>
    <row r="110">
      <c r="A110" s="17" t="n">
        <v>106</v>
      </c>
      <c r="B110" s="23" t="n">
        <v>47674</v>
      </c>
      <c r="C110" s="25" t="inlineStr">
        <is>
          <t>突破</t>
        </is>
      </c>
      <c r="D110" s="25" t="inlineStr">
        <is>
          <t>品种丙</t>
        </is>
      </c>
      <c r="E110" s="25" t="inlineStr">
        <is>
          <t>多</t>
        </is>
      </c>
      <c r="F110" s="25" t="inlineStr">
        <is>
          <t>尾盘</t>
        </is>
      </c>
      <c r="G110" s="35" t="n">
        <v>-0.91</v>
      </c>
      <c r="H110" s="35" t="n">
        <v>-0.88</v>
      </c>
      <c r="I110" s="25" t="inlineStr">
        <is>
          <t>C</t>
        </is>
      </c>
      <c r="J110" s="25" t="inlineStr">
        <is>
          <t>提前跑</t>
        </is>
      </c>
      <c r="K110" s="36" t="str">
        <f>IF(ISNUMBER(B110),"周"&amp;CHOOSE(WEEKDAY(B110,2),"一","二","三","四","五","六","日"),"")</f>
        <v>周三</v>
      </c>
      <c r="L110" s="37">
        <f>IF(ISNUMBER(B110),DATE(YEAR(B110),MONTH(B110),1),"")</f>
        <v>47665.0</v>
      </c>
      <c r="M110" s="38">
        <f>IF(AND(ISNUMBER(B110),ISNUMBER(G110)),IF(AND(OR(NOT(ISNUMBER('例-看板'!$C$4)),B110&gt;='例-看板'!$C$4),OR(NOT(ISNUMBER('例-看板'!$E$4)),B110&lt;='例-看板'!$E$4),OR('例-看板'!$C$5="",C110='例-看板'!$C$5),OR('例-看板'!$E$5="",D110='例-看板'!$E$5)),1,0),0)</f>
        <v>1</v>
      </c>
      <c r="N110" s="38">
        <f>IF(M110=1,COUNTIF(M$5:M110,1),"")</f>
        <v>106</v>
      </c>
      <c r="O110" s="39">
        <f>IF(M110=1,SUMIF(M$5:M110,1,G$5:G110),"")</f>
        <v>14.47</v>
      </c>
      <c r="P110" s="39">
        <f>IF(M110=1,MAX(0,MAX(O$5:O110)),"")</f>
        <v>16.91</v>
      </c>
      <c r="Q110" s="40">
        <f>IF(M110=1,P110-O110,"")</f>
        <v>2.44</v>
      </c>
      <c r="R110" s="38">
        <f>IF(M110=1,IF(G110&gt;0,R109+1,0),R109)</f>
        <v>0</v>
      </c>
      <c r="S110" s="38">
        <f>IF(M110=1,IF(G110&lt;0,S109+1,0),S109)</f>
        <v>2</v>
      </c>
      <c r="T110" s="36" t="str">
        <f>IF(M110&lt;&gt;1,"",IF(R109&gt;=3,"前面连赢 3 笔以上","前面连赢 "&amp;R109&amp;" 笔"))</f>
        <v>前面连赢 0 笔</v>
      </c>
      <c r="U110" s="40">
        <f>IF(AND(M110=1,ISNUMBER(H110)),H110-G110,"")</f>
        <v>0.03</v>
      </c>
      <c r="V110" s="41">
        <f>IF(M110=1,O110,NA())</f>
        <v>14.47</v>
      </c>
      <c r="W110" s="41">
        <f>IF(M110=1,-Q110,NA())</f>
        <v>-2.44</v>
      </c>
    </row>
    <row r="111">
      <c r="A111" s="17" t="n">
        <v>107</v>
      </c>
      <c r="B111" s="23" t="n">
        <v>47675</v>
      </c>
      <c r="C111" s="25" t="inlineStr">
        <is>
          <t>回踩</t>
        </is>
      </c>
      <c r="D111" s="25" t="inlineStr">
        <is>
          <t>品种乙</t>
        </is>
      </c>
      <c r="E111" s="25" t="inlineStr">
        <is>
          <t>多</t>
        </is>
      </c>
      <c r="F111" s="25" t="inlineStr">
        <is>
          <t>尾盘</t>
        </is>
      </c>
      <c r="G111" s="35" t="n">
        <v>0.63</v>
      </c>
      <c r="H111" s="35" t="n">
        <v>0.7</v>
      </c>
      <c r="I111" s="25" t="inlineStr">
        <is>
          <t>B</t>
        </is>
      </c>
      <c r="J111" s="25" t="inlineStr">
        <is>
          <t>无</t>
        </is>
      </c>
      <c r="K111" s="36" t="str">
        <f>IF(ISNUMBER(B111),"周"&amp;CHOOSE(WEEKDAY(B111,2),"一","二","三","四","五","六","日"),"")</f>
        <v>周四</v>
      </c>
      <c r="L111" s="37">
        <f>IF(ISNUMBER(B111),DATE(YEAR(B111),MONTH(B111),1),"")</f>
        <v>47665.0</v>
      </c>
      <c r="M111" s="38">
        <f>IF(AND(ISNUMBER(B111),ISNUMBER(G111)),IF(AND(OR(NOT(ISNUMBER('例-看板'!$C$4)),B111&gt;='例-看板'!$C$4),OR(NOT(ISNUMBER('例-看板'!$E$4)),B111&lt;='例-看板'!$E$4),OR('例-看板'!$C$5="",C111='例-看板'!$C$5),OR('例-看板'!$E$5="",D111='例-看板'!$E$5)),1,0),0)</f>
        <v>1</v>
      </c>
      <c r="N111" s="38">
        <f>IF(M111=1,COUNTIF(M$5:M111,1),"")</f>
        <v>107</v>
      </c>
      <c r="O111" s="39">
        <f>IF(M111=1,SUMIF(M$5:M111,1,G$5:G111),"")</f>
        <v>15.1</v>
      </c>
      <c r="P111" s="39">
        <f>IF(M111=1,MAX(0,MAX(O$5:O111)),"")</f>
        <v>16.91</v>
      </c>
      <c r="Q111" s="40">
        <f>IF(M111=1,P111-O111,"")</f>
        <v>1.81</v>
      </c>
      <c r="R111" s="38">
        <f>IF(M111=1,IF(G111&gt;0,R110+1,0),R110)</f>
        <v>1</v>
      </c>
      <c r="S111" s="38">
        <f>IF(M111=1,IF(G111&lt;0,S110+1,0),S110)</f>
        <v>0</v>
      </c>
      <c r="T111" s="36" t="str">
        <f>IF(M111&lt;&gt;1,"",IF(R110&gt;=3,"前面连赢 3 笔以上","前面连赢 "&amp;R110&amp;" 笔"))</f>
        <v>前面连赢 0 笔</v>
      </c>
      <c r="U111" s="40">
        <f>IF(AND(M111=1,ISNUMBER(H111)),H111-G111,"")</f>
        <v>0.07</v>
      </c>
      <c r="V111" s="41">
        <f>IF(M111=1,O111,NA())</f>
        <v>15.1</v>
      </c>
      <c r="W111" s="41">
        <f>IF(M111=1,-Q111,NA())</f>
        <v>-1.81</v>
      </c>
    </row>
    <row r="112">
      <c r="A112" s="17" t="n">
        <v>108</v>
      </c>
      <c r="B112" s="23" t="n">
        <v>47676</v>
      </c>
      <c r="C112" s="25" t="inlineStr">
        <is>
          <t>区间反转</t>
        </is>
      </c>
      <c r="D112" s="25" t="inlineStr">
        <is>
          <t>品种丙</t>
        </is>
      </c>
      <c r="E112" s="25" t="inlineStr">
        <is>
          <t>多</t>
        </is>
      </c>
      <c r="F112" s="25" t="inlineStr">
        <is>
          <t>夜盘</t>
        </is>
      </c>
      <c r="G112" s="35" t="n">
        <v>-0.98</v>
      </c>
      <c r="H112" s="35" t="n">
        <v>-0.9</v>
      </c>
      <c r="I112" s="25" t="inlineStr">
        <is>
          <t>A</t>
        </is>
      </c>
      <c r="J112" s="25" t="inlineStr">
        <is>
          <t>无</t>
        </is>
      </c>
      <c r="K112" s="36" t="str">
        <f>IF(ISNUMBER(B112),"周"&amp;CHOOSE(WEEKDAY(B112,2),"一","二","三","四","五","六","日"),"")</f>
        <v>周五</v>
      </c>
      <c r="L112" s="37">
        <f>IF(ISNUMBER(B112),DATE(YEAR(B112),MONTH(B112),1),"")</f>
        <v>47665.0</v>
      </c>
      <c r="M112" s="38">
        <f>IF(AND(ISNUMBER(B112),ISNUMBER(G112)),IF(AND(OR(NOT(ISNUMBER('例-看板'!$C$4)),B112&gt;='例-看板'!$C$4),OR(NOT(ISNUMBER('例-看板'!$E$4)),B112&lt;='例-看板'!$E$4),OR('例-看板'!$C$5="",C112='例-看板'!$C$5),OR('例-看板'!$E$5="",D112='例-看板'!$E$5)),1,0),0)</f>
        <v>1</v>
      </c>
      <c r="N112" s="38">
        <f>IF(M112=1,COUNTIF(M$5:M112,1),"")</f>
        <v>108</v>
      </c>
      <c r="O112" s="39">
        <f>IF(M112=1,SUMIF(M$5:M112,1,G$5:G112),"")</f>
        <v>14.12</v>
      </c>
      <c r="P112" s="39">
        <f>IF(M112=1,MAX(0,MAX(O$5:O112)),"")</f>
        <v>16.91</v>
      </c>
      <c r="Q112" s="40">
        <f>IF(M112=1,P112-O112,"")</f>
        <v>2.79</v>
      </c>
      <c r="R112" s="38">
        <f>IF(M112=1,IF(G112&gt;0,R111+1,0),R111)</f>
        <v>0</v>
      </c>
      <c r="S112" s="38">
        <f>IF(M112=1,IF(G112&lt;0,S111+1,0),S111)</f>
        <v>1</v>
      </c>
      <c r="T112" s="36" t="str">
        <f>IF(M112&lt;&gt;1,"",IF(R111&gt;=3,"前面连赢 3 笔以上","前面连赢 "&amp;R111&amp;" 笔"))</f>
        <v>前面连赢 1 笔</v>
      </c>
      <c r="U112" s="40">
        <f>IF(AND(M112=1,ISNUMBER(H112)),H112-G112,"")</f>
        <v>0.08</v>
      </c>
      <c r="V112" s="41">
        <f>IF(M112=1,O112,NA())</f>
        <v>14.12</v>
      </c>
      <c r="W112" s="41">
        <f>IF(M112=1,-Q112,NA())</f>
        <v>-2.79</v>
      </c>
    </row>
    <row r="113">
      <c r="A113" s="17" t="n">
        <v>109</v>
      </c>
      <c r="B113" s="23" t="n">
        <v>47679</v>
      </c>
      <c r="C113" s="25" t="inlineStr">
        <is>
          <t>突破</t>
        </is>
      </c>
      <c r="D113" s="25" t="inlineStr">
        <is>
          <t>品种丙</t>
        </is>
      </c>
      <c r="E113" s="25" t="inlineStr">
        <is>
          <t>多</t>
        </is>
      </c>
      <c r="F113" s="25" t="inlineStr">
        <is>
          <t>上午</t>
        </is>
      </c>
      <c r="G113" s="35" t="n">
        <v>2.25</v>
      </c>
      <c r="H113" s="35" t="n">
        <v>2.27</v>
      </c>
      <c r="I113" s="25" t="inlineStr">
        <is>
          <t>C</t>
        </is>
      </c>
      <c r="J113" s="25" t="inlineStr">
        <is>
          <t>扛单</t>
        </is>
      </c>
      <c r="K113" s="36" t="str">
        <f>IF(ISNUMBER(B113),"周"&amp;CHOOSE(WEEKDAY(B113,2),"一","二","三","四","五","六","日"),"")</f>
        <v>周一</v>
      </c>
      <c r="L113" s="37">
        <f>IF(ISNUMBER(B113),DATE(YEAR(B113),MONTH(B113),1),"")</f>
        <v>47665.0</v>
      </c>
      <c r="M113" s="38">
        <f>IF(AND(ISNUMBER(B113),ISNUMBER(G113)),IF(AND(OR(NOT(ISNUMBER('例-看板'!$C$4)),B113&gt;='例-看板'!$C$4),OR(NOT(ISNUMBER('例-看板'!$E$4)),B113&lt;='例-看板'!$E$4),OR('例-看板'!$C$5="",C113='例-看板'!$C$5),OR('例-看板'!$E$5="",D113='例-看板'!$E$5)),1,0),0)</f>
        <v>1</v>
      </c>
      <c r="N113" s="38">
        <f>IF(M113=1,COUNTIF(M$5:M113,1),"")</f>
        <v>109</v>
      </c>
      <c r="O113" s="39">
        <f>IF(M113=1,SUMIF(M$5:M113,1,G$5:G113),"")</f>
        <v>16.37</v>
      </c>
      <c r="P113" s="39">
        <f>IF(M113=1,MAX(0,MAX(O$5:O113)),"")</f>
        <v>16.91</v>
      </c>
      <c r="Q113" s="40">
        <f>IF(M113=1,P113-O113,"")</f>
        <v>0.539999999999999</v>
      </c>
      <c r="R113" s="38">
        <f>IF(M113=1,IF(G113&gt;0,R112+1,0),R112)</f>
        <v>1</v>
      </c>
      <c r="S113" s="38">
        <f>IF(M113=1,IF(G113&lt;0,S112+1,0),S112)</f>
        <v>0</v>
      </c>
      <c r="T113" s="36" t="str">
        <f>IF(M113&lt;&gt;1,"",IF(R112&gt;=3,"前面连赢 3 笔以上","前面连赢 "&amp;R112&amp;" 笔"))</f>
        <v>前面连赢 0 笔</v>
      </c>
      <c r="U113" s="40">
        <f>IF(AND(M113=1,ISNUMBER(H113)),H113-G113,"")</f>
        <v>0.02</v>
      </c>
      <c r="V113" s="41">
        <f>IF(M113=1,O113,NA())</f>
        <v>16.37</v>
      </c>
      <c r="W113" s="41">
        <f>IF(M113=1,-Q113,NA())</f>
        <v>-0.539999999999999</v>
      </c>
    </row>
    <row r="114">
      <c r="A114" s="17" t="n">
        <v>110</v>
      </c>
      <c r="B114" s="23" t="n">
        <v>47681</v>
      </c>
      <c r="C114" s="25" t="inlineStr">
        <is>
          <t>回踩</t>
        </is>
      </c>
      <c r="D114" s="25" t="inlineStr">
        <is>
          <t>品种乙</t>
        </is>
      </c>
      <c r="E114" s="25" t="inlineStr">
        <is>
          <t>空</t>
        </is>
      </c>
      <c r="F114" s="25" t="inlineStr">
        <is>
          <t>午后</t>
        </is>
      </c>
      <c r="G114" s="35" t="n">
        <v>2.12</v>
      </c>
      <c r="H114" s="35" t="n">
        <v>2.2</v>
      </c>
      <c r="I114" s="25" t="inlineStr">
        <is>
          <t>B</t>
        </is>
      </c>
      <c r="J114" s="25" t="inlineStr">
        <is>
          <t>无</t>
        </is>
      </c>
      <c r="K114" s="36" t="str">
        <f>IF(ISNUMBER(B114),"周"&amp;CHOOSE(WEEKDAY(B114,2),"一","二","三","四","五","六","日"),"")</f>
        <v>周三</v>
      </c>
      <c r="L114" s="37">
        <f>IF(ISNUMBER(B114),DATE(YEAR(B114),MONTH(B114),1),"")</f>
        <v>47665.0</v>
      </c>
      <c r="M114" s="38">
        <f>IF(AND(ISNUMBER(B114),ISNUMBER(G114)),IF(AND(OR(NOT(ISNUMBER('例-看板'!$C$4)),B114&gt;='例-看板'!$C$4),OR(NOT(ISNUMBER('例-看板'!$E$4)),B114&lt;='例-看板'!$E$4),OR('例-看板'!$C$5="",C114='例-看板'!$C$5),OR('例-看板'!$E$5="",D114='例-看板'!$E$5)),1,0),0)</f>
        <v>1</v>
      </c>
      <c r="N114" s="38">
        <f>IF(M114=1,COUNTIF(M$5:M114,1),"")</f>
        <v>110</v>
      </c>
      <c r="O114" s="39">
        <f>IF(M114=1,SUMIF(M$5:M114,1,G$5:G114),"")</f>
        <v>18.49</v>
      </c>
      <c r="P114" s="39">
        <f>IF(M114=1,MAX(0,MAX(O$5:O114)),"")</f>
        <v>18.49</v>
      </c>
      <c r="Q114" s="40">
        <f>IF(M114=1,P114-O114,"")</f>
        <v>0</v>
      </c>
      <c r="R114" s="38">
        <f>IF(M114=1,IF(G114&gt;0,R113+1,0),R113)</f>
        <v>2</v>
      </c>
      <c r="S114" s="38">
        <f>IF(M114=1,IF(G114&lt;0,S113+1,0),S113)</f>
        <v>0</v>
      </c>
      <c r="T114" s="36" t="str">
        <f>IF(M114&lt;&gt;1,"",IF(R113&gt;=3,"前面连赢 3 笔以上","前面连赢 "&amp;R113&amp;" 笔"))</f>
        <v>前面连赢 1 笔</v>
      </c>
      <c r="U114" s="40">
        <f>IF(AND(M114=1,ISNUMBER(H114)),H114-G114,"")</f>
        <v>0.0800000000000001</v>
      </c>
      <c r="V114" s="41">
        <f>IF(M114=1,O114,NA())</f>
        <v>18.49</v>
      </c>
      <c r="W114" s="41">
        <f>IF(M114=1,-Q114,NA())</f>
        <v>0</v>
      </c>
    </row>
    <row r="115">
      <c r="A115" s="17" t="n">
        <v>111</v>
      </c>
      <c r="B115" s="23" t="n">
        <v>47686</v>
      </c>
      <c r="C115" s="25" t="inlineStr">
        <is>
          <t>突破</t>
        </is>
      </c>
      <c r="D115" s="25" t="inlineStr">
        <is>
          <t>品种丙</t>
        </is>
      </c>
      <c r="E115" s="25" t="inlineStr">
        <is>
          <t>空</t>
        </is>
      </c>
      <c r="F115" s="25" t="inlineStr">
        <is>
          <t>尾盘</t>
        </is>
      </c>
      <c r="G115" s="35" t="n">
        <v>0.61</v>
      </c>
      <c r="H115" s="35" t="n">
        <v>0.65</v>
      </c>
      <c r="I115" s="25" t="inlineStr">
        <is>
          <t>A</t>
        </is>
      </c>
      <c r="J115" s="25" t="inlineStr">
        <is>
          <t>无</t>
        </is>
      </c>
      <c r="K115" s="36" t="str">
        <f>IF(ISNUMBER(B115),"周"&amp;CHOOSE(WEEKDAY(B115,2),"一","二","三","四","五","六","日"),"")</f>
        <v>周一</v>
      </c>
      <c r="L115" s="37">
        <f>IF(ISNUMBER(B115),DATE(YEAR(B115),MONTH(B115),1),"")</f>
        <v>47665.0</v>
      </c>
      <c r="M115" s="38">
        <f>IF(AND(ISNUMBER(B115),ISNUMBER(G115)),IF(AND(OR(NOT(ISNUMBER('例-看板'!$C$4)),B115&gt;='例-看板'!$C$4),OR(NOT(ISNUMBER('例-看板'!$E$4)),B115&lt;='例-看板'!$E$4),OR('例-看板'!$C$5="",C115='例-看板'!$C$5),OR('例-看板'!$E$5="",D115='例-看板'!$E$5)),1,0),0)</f>
        <v>1</v>
      </c>
      <c r="N115" s="38">
        <f>IF(M115=1,COUNTIF(M$5:M115,1),"")</f>
        <v>111</v>
      </c>
      <c r="O115" s="39">
        <f>IF(M115=1,SUMIF(M$5:M115,1,G$5:G115),"")</f>
        <v>19.1</v>
      </c>
      <c r="P115" s="39">
        <f>IF(M115=1,MAX(0,MAX(O$5:O115)),"")</f>
        <v>19.1</v>
      </c>
      <c r="Q115" s="40">
        <f>IF(M115=1,P115-O115,"")</f>
        <v>0</v>
      </c>
      <c r="R115" s="38">
        <f>IF(M115=1,IF(G115&gt;0,R114+1,0),R114)</f>
        <v>3</v>
      </c>
      <c r="S115" s="38">
        <f>IF(M115=1,IF(G115&lt;0,S114+1,0),S114)</f>
        <v>0</v>
      </c>
      <c r="T115" s="36" t="str">
        <f>IF(M115&lt;&gt;1,"",IF(R114&gt;=3,"前面连赢 3 笔以上","前面连赢 "&amp;R114&amp;" 笔"))</f>
        <v>前面连赢 2 笔</v>
      </c>
      <c r="U115" s="40">
        <f>IF(AND(M115=1,ISNUMBER(H115)),H115-G115,"")</f>
        <v>0.04</v>
      </c>
      <c r="V115" s="41">
        <f>IF(M115=1,O115,NA())</f>
        <v>19.1</v>
      </c>
      <c r="W115" s="41">
        <f>IF(M115=1,-Q115,NA())</f>
        <v>0</v>
      </c>
    </row>
    <row r="116">
      <c r="A116" s="17" t="n">
        <v>112</v>
      </c>
      <c r="B116" s="23" t="n">
        <v>47687</v>
      </c>
      <c r="C116" s="25" t="inlineStr">
        <is>
          <t>突破</t>
        </is>
      </c>
      <c r="D116" s="25" t="inlineStr">
        <is>
          <t>品种甲</t>
        </is>
      </c>
      <c r="E116" s="25" t="inlineStr">
        <is>
          <t>空</t>
        </is>
      </c>
      <c r="F116" s="25" t="inlineStr">
        <is>
          <t>夜盘</t>
        </is>
      </c>
      <c r="G116" s="35" t="n">
        <v>-0.93</v>
      </c>
      <c r="H116" s="35" t="n">
        <v>-0.88</v>
      </c>
      <c r="I116" s="25" t="inlineStr">
        <is>
          <t>C</t>
        </is>
      </c>
      <c r="J116" s="25" t="inlineStr">
        <is>
          <t>提前跑</t>
        </is>
      </c>
      <c r="K116" s="36" t="str">
        <f>IF(ISNUMBER(B116),"周"&amp;CHOOSE(WEEKDAY(B116,2),"一","二","三","四","五","六","日"),"")</f>
        <v>周二</v>
      </c>
      <c r="L116" s="37">
        <f>IF(ISNUMBER(B116),DATE(YEAR(B116),MONTH(B116),1),"")</f>
        <v>47665.0</v>
      </c>
      <c r="M116" s="38">
        <f>IF(AND(ISNUMBER(B116),ISNUMBER(G116)),IF(AND(OR(NOT(ISNUMBER('例-看板'!$C$4)),B116&gt;='例-看板'!$C$4),OR(NOT(ISNUMBER('例-看板'!$E$4)),B116&lt;='例-看板'!$E$4),OR('例-看板'!$C$5="",C116='例-看板'!$C$5),OR('例-看板'!$E$5="",D116='例-看板'!$E$5)),1,0),0)</f>
        <v>1</v>
      </c>
      <c r="N116" s="38">
        <f>IF(M116=1,COUNTIF(M$5:M116,1),"")</f>
        <v>112</v>
      </c>
      <c r="O116" s="39">
        <f>IF(M116=1,SUMIF(M$5:M116,1,G$5:G116),"")</f>
        <v>18.17</v>
      </c>
      <c r="P116" s="39">
        <f>IF(M116=1,MAX(0,MAX(O$5:O116)),"")</f>
        <v>19.1</v>
      </c>
      <c r="Q116" s="40">
        <f>IF(M116=1,P116-O116,"")</f>
        <v>0.930000000000003</v>
      </c>
      <c r="R116" s="38">
        <f>IF(M116=1,IF(G116&gt;0,R115+1,0),R115)</f>
        <v>0</v>
      </c>
      <c r="S116" s="38">
        <f>IF(M116=1,IF(G116&lt;0,S115+1,0),S115)</f>
        <v>1</v>
      </c>
      <c r="T116" s="36" t="str">
        <f>IF(M116&lt;&gt;1,"",IF(R115&gt;=3,"前面连赢 3 笔以上","前面连赢 "&amp;R115&amp;" 笔"))</f>
        <v>前面连赢 3 笔以上</v>
      </c>
      <c r="U116" s="40">
        <f>IF(AND(M116=1,ISNUMBER(H116)),H116-G116,"")</f>
        <v>0.05</v>
      </c>
      <c r="V116" s="41">
        <f>IF(M116=1,O116,NA())</f>
        <v>18.17</v>
      </c>
      <c r="W116" s="41">
        <f>IF(M116=1,-Q116,NA())</f>
        <v>-0.930000000000003</v>
      </c>
    </row>
    <row r="117">
      <c r="A117" s="17" t="n">
        <v>113</v>
      </c>
      <c r="B117" s="23" t="n">
        <v>47689</v>
      </c>
      <c r="C117" s="25" t="inlineStr">
        <is>
          <t>区间反转</t>
        </is>
      </c>
      <c r="D117" s="25" t="inlineStr">
        <is>
          <t>品种乙</t>
        </is>
      </c>
      <c r="E117" s="25" t="inlineStr">
        <is>
          <t>空</t>
        </is>
      </c>
      <c r="F117" s="25" t="inlineStr">
        <is>
          <t>午后</t>
        </is>
      </c>
      <c r="G117" s="35" t="n">
        <v>-1.06</v>
      </c>
      <c r="H117" s="35" t="n">
        <v>-1.01</v>
      </c>
      <c r="I117" s="25" t="inlineStr">
        <is>
          <t>B</t>
        </is>
      </c>
      <c r="J117" s="25" t="inlineStr">
        <is>
          <t>无</t>
        </is>
      </c>
      <c r="K117" s="36" t="str">
        <f>IF(ISNUMBER(B117),"周"&amp;CHOOSE(WEEKDAY(B117,2),"一","二","三","四","五","六","日"),"")</f>
        <v>周四</v>
      </c>
      <c r="L117" s="37">
        <f>IF(ISNUMBER(B117),DATE(YEAR(B117),MONTH(B117),1),"")</f>
        <v>47665.0</v>
      </c>
      <c r="M117" s="38">
        <f>IF(AND(ISNUMBER(B117),ISNUMBER(G117)),IF(AND(OR(NOT(ISNUMBER('例-看板'!$C$4)),B117&gt;='例-看板'!$C$4),OR(NOT(ISNUMBER('例-看板'!$E$4)),B117&lt;='例-看板'!$E$4),OR('例-看板'!$C$5="",C117='例-看板'!$C$5),OR('例-看板'!$E$5="",D117='例-看板'!$E$5)),1,0),0)</f>
        <v>1</v>
      </c>
      <c r="N117" s="38">
        <f>IF(M117=1,COUNTIF(M$5:M117,1),"")</f>
        <v>113</v>
      </c>
      <c r="O117" s="39">
        <f>IF(M117=1,SUMIF(M$5:M117,1,G$5:G117),"")</f>
        <v>17.11</v>
      </c>
      <c r="P117" s="39">
        <f>IF(M117=1,MAX(0,MAX(O$5:O117)),"")</f>
        <v>19.1</v>
      </c>
      <c r="Q117" s="40">
        <f>IF(M117=1,P117-O117,"")</f>
        <v>1.99</v>
      </c>
      <c r="R117" s="38">
        <f>IF(M117=1,IF(G117&gt;0,R116+1,0),R116)</f>
        <v>0</v>
      </c>
      <c r="S117" s="38">
        <f>IF(M117=1,IF(G117&lt;0,S116+1,0),S116)</f>
        <v>2</v>
      </c>
      <c r="T117" s="36" t="str">
        <f>IF(M117&lt;&gt;1,"",IF(R116&gt;=3,"前面连赢 3 笔以上","前面连赢 "&amp;R116&amp;" 笔"))</f>
        <v>前面连赢 0 笔</v>
      </c>
      <c r="U117" s="40">
        <f>IF(AND(M117=1,ISNUMBER(H117)),H117-G117,"")</f>
        <v>0.05</v>
      </c>
      <c r="V117" s="41">
        <f>IF(M117=1,O117,NA())</f>
        <v>17.11</v>
      </c>
      <c r="W117" s="41">
        <f>IF(M117=1,-Q117,NA())</f>
        <v>-1.99</v>
      </c>
    </row>
    <row r="118">
      <c r="A118" s="17" t="n">
        <v>114</v>
      </c>
      <c r="B118" s="23" t="n">
        <v>47690</v>
      </c>
      <c r="C118" s="25" t="inlineStr">
        <is>
          <t>突破</t>
        </is>
      </c>
      <c r="D118" s="25" t="inlineStr">
        <is>
          <t>品种丙</t>
        </is>
      </c>
      <c r="E118" s="25" t="inlineStr">
        <is>
          <t>多</t>
        </is>
      </c>
      <c r="F118" s="25" t="inlineStr">
        <is>
          <t>尾盘</t>
        </is>
      </c>
      <c r="G118" s="35" t="n">
        <v>-0.97</v>
      </c>
      <c r="H118" s="35" t="n">
        <v>-0.9</v>
      </c>
      <c r="I118" s="25" t="inlineStr">
        <is>
          <t>A</t>
        </is>
      </c>
      <c r="J118" s="25" t="inlineStr">
        <is>
          <t>无</t>
        </is>
      </c>
      <c r="K118" s="36" t="str">
        <f>IF(ISNUMBER(B118),"周"&amp;CHOOSE(WEEKDAY(B118,2),"一","二","三","四","五","六","日"),"")</f>
        <v>周五</v>
      </c>
      <c r="L118" s="37">
        <f>IF(ISNUMBER(B118),DATE(YEAR(B118),MONTH(B118),1),"")</f>
        <v>47665.0</v>
      </c>
      <c r="M118" s="38">
        <f>IF(AND(ISNUMBER(B118),ISNUMBER(G118)),IF(AND(OR(NOT(ISNUMBER('例-看板'!$C$4)),B118&gt;='例-看板'!$C$4),OR(NOT(ISNUMBER('例-看板'!$E$4)),B118&lt;='例-看板'!$E$4),OR('例-看板'!$C$5="",C118='例-看板'!$C$5),OR('例-看板'!$E$5="",D118='例-看板'!$E$5)),1,0),0)</f>
        <v>1</v>
      </c>
      <c r="N118" s="38">
        <f>IF(M118=1,COUNTIF(M$5:M118,1),"")</f>
        <v>114</v>
      </c>
      <c r="O118" s="39">
        <f>IF(M118=1,SUMIF(M$5:M118,1,G$5:G118),"")</f>
        <v>16.14</v>
      </c>
      <c r="P118" s="39">
        <f>IF(M118=1,MAX(0,MAX(O$5:O118)),"")</f>
        <v>19.1</v>
      </c>
      <c r="Q118" s="40">
        <f>IF(M118=1,P118-O118,"")</f>
        <v>2.96</v>
      </c>
      <c r="R118" s="38">
        <f>IF(M118=1,IF(G118&gt;0,R117+1,0),R117)</f>
        <v>0</v>
      </c>
      <c r="S118" s="38">
        <f>IF(M118=1,IF(G118&lt;0,S117+1,0),S117)</f>
        <v>3</v>
      </c>
      <c r="T118" s="36" t="str">
        <f>IF(M118&lt;&gt;1,"",IF(R117&gt;=3,"前面连赢 3 笔以上","前面连赢 "&amp;R117&amp;" 笔"))</f>
        <v>前面连赢 0 笔</v>
      </c>
      <c r="U118" s="40">
        <f>IF(AND(M118=1,ISNUMBER(H118)),H118-G118,"")</f>
        <v>0.07</v>
      </c>
      <c r="V118" s="41">
        <f>IF(M118=1,O118,NA())</f>
        <v>16.14</v>
      </c>
      <c r="W118" s="41">
        <f>IF(M118=1,-Q118,NA())</f>
        <v>-2.96</v>
      </c>
    </row>
    <row r="119">
      <c r="A119" s="17" t="n">
        <v>115</v>
      </c>
      <c r="B119" s="23" t="n">
        <v>47693</v>
      </c>
      <c r="C119" s="25" t="inlineStr">
        <is>
          <t>回踩</t>
        </is>
      </c>
      <c r="D119" s="25" t="inlineStr">
        <is>
          <t>品种丙</t>
        </is>
      </c>
      <c r="E119" s="25" t="inlineStr">
        <is>
          <t>多</t>
        </is>
      </c>
      <c r="F119" s="25" t="inlineStr">
        <is>
          <t>夜盘</t>
        </is>
      </c>
      <c r="G119" s="35" t="n">
        <v>-0.9</v>
      </c>
      <c r="H119" s="35" t="n">
        <v>-0.88</v>
      </c>
      <c r="I119" s="25" t="inlineStr">
        <is>
          <t>B</t>
        </is>
      </c>
      <c r="J119" s="25" t="inlineStr">
        <is>
          <t>无</t>
        </is>
      </c>
      <c r="K119" s="36" t="str">
        <f>IF(ISNUMBER(B119),"周"&amp;CHOOSE(WEEKDAY(B119,2),"一","二","三","四","五","六","日"),"")</f>
        <v>周一</v>
      </c>
      <c r="L119" s="37">
        <f>IF(ISNUMBER(B119),DATE(YEAR(B119),MONTH(B119),1),"")</f>
        <v>47665.0</v>
      </c>
      <c r="M119" s="38">
        <f>IF(AND(ISNUMBER(B119),ISNUMBER(G119)),IF(AND(OR(NOT(ISNUMBER('例-看板'!$C$4)),B119&gt;='例-看板'!$C$4),OR(NOT(ISNUMBER('例-看板'!$E$4)),B119&lt;='例-看板'!$E$4),OR('例-看板'!$C$5="",C119='例-看板'!$C$5),OR('例-看板'!$E$5="",D119='例-看板'!$E$5)),1,0),0)</f>
        <v>1</v>
      </c>
      <c r="N119" s="38">
        <f>IF(M119=1,COUNTIF(M$5:M119,1),"")</f>
        <v>115</v>
      </c>
      <c r="O119" s="39">
        <f>IF(M119=1,SUMIF(M$5:M119,1,G$5:G119),"")</f>
        <v>15.24</v>
      </c>
      <c r="P119" s="39">
        <f>IF(M119=1,MAX(0,MAX(O$5:O119)),"")</f>
        <v>19.1</v>
      </c>
      <c r="Q119" s="40">
        <f>IF(M119=1,P119-O119,"")</f>
        <v>3.86</v>
      </c>
      <c r="R119" s="38">
        <f>IF(M119=1,IF(G119&gt;0,R118+1,0),R118)</f>
        <v>0</v>
      </c>
      <c r="S119" s="38">
        <f>IF(M119=1,IF(G119&lt;0,S118+1,0),S118)</f>
        <v>4</v>
      </c>
      <c r="T119" s="36" t="str">
        <f>IF(M119&lt;&gt;1,"",IF(R118&gt;=3,"前面连赢 3 笔以上","前面连赢 "&amp;R118&amp;" 笔"))</f>
        <v>前面连赢 0 笔</v>
      </c>
      <c r="U119" s="40">
        <f>IF(AND(M119=1,ISNUMBER(H119)),H119-G119,"")</f>
        <v>0.02</v>
      </c>
      <c r="V119" s="41">
        <f>IF(M119=1,O119,NA())</f>
        <v>15.24</v>
      </c>
      <c r="W119" s="41">
        <f>IF(M119=1,-Q119,NA())</f>
        <v>-3.86</v>
      </c>
    </row>
    <row r="120">
      <c r="A120" s="17" t="n">
        <v>116</v>
      </c>
      <c r="B120" s="23" t="n">
        <v>47694</v>
      </c>
      <c r="C120" s="25" t="inlineStr">
        <is>
          <t>区间反转</t>
        </is>
      </c>
      <c r="D120" s="25" t="inlineStr">
        <is>
          <t>品种乙</t>
        </is>
      </c>
      <c r="E120" s="25" t="inlineStr">
        <is>
          <t>多</t>
        </is>
      </c>
      <c r="F120" s="25" t="inlineStr">
        <is>
          <t>尾盘</t>
        </is>
      </c>
      <c r="G120" s="35" t="n">
        <v>-0.87</v>
      </c>
      <c r="H120" s="35" t="n">
        <v>-0.78</v>
      </c>
      <c r="I120" s="25" t="inlineStr">
        <is>
          <t>A</t>
        </is>
      </c>
      <c r="J120" s="25" t="inlineStr">
        <is>
          <t>无</t>
        </is>
      </c>
      <c r="K120" s="36" t="str">
        <f>IF(ISNUMBER(B120),"周"&amp;CHOOSE(WEEKDAY(B120,2),"一","二","三","四","五","六","日"),"")</f>
        <v>周二</v>
      </c>
      <c r="L120" s="37">
        <f>IF(ISNUMBER(B120),DATE(YEAR(B120),MONTH(B120),1),"")</f>
        <v>47665.0</v>
      </c>
      <c r="M120" s="38">
        <f>IF(AND(ISNUMBER(B120),ISNUMBER(G120)),IF(AND(OR(NOT(ISNUMBER('例-看板'!$C$4)),B120&gt;='例-看板'!$C$4),OR(NOT(ISNUMBER('例-看板'!$E$4)),B120&lt;='例-看板'!$E$4),OR('例-看板'!$C$5="",C120='例-看板'!$C$5),OR('例-看板'!$E$5="",D120='例-看板'!$E$5)),1,0),0)</f>
        <v>1</v>
      </c>
      <c r="N120" s="38">
        <f>IF(M120=1,COUNTIF(M$5:M120,1),"")</f>
        <v>116</v>
      </c>
      <c r="O120" s="39">
        <f>IF(M120=1,SUMIF(M$5:M120,1,G$5:G120),"")</f>
        <v>14.37</v>
      </c>
      <c r="P120" s="39">
        <f>IF(M120=1,MAX(0,MAX(O$5:O120)),"")</f>
        <v>19.1</v>
      </c>
      <c r="Q120" s="40">
        <f>IF(M120=1,P120-O120,"")</f>
        <v>4.73</v>
      </c>
      <c r="R120" s="38">
        <f>IF(M120=1,IF(G120&gt;0,R119+1,0),R119)</f>
        <v>0</v>
      </c>
      <c r="S120" s="38">
        <f>IF(M120=1,IF(G120&lt;0,S119+1,0),S119)</f>
        <v>5</v>
      </c>
      <c r="T120" s="36" t="str">
        <f>IF(M120&lt;&gt;1,"",IF(R119&gt;=3,"前面连赢 3 笔以上","前面连赢 "&amp;R119&amp;" 笔"))</f>
        <v>前面连赢 0 笔</v>
      </c>
      <c r="U120" s="40">
        <f>IF(AND(M120=1,ISNUMBER(H120)),H120-G120,"")</f>
        <v>0.09</v>
      </c>
      <c r="V120" s="41">
        <f>IF(M120=1,O120,NA())</f>
        <v>14.37</v>
      </c>
      <c r="W120" s="41">
        <f>IF(M120=1,-Q120,NA())</f>
        <v>-4.73</v>
      </c>
    </row>
    <row r="121">
      <c r="A121" s="17" t="n">
        <v>117</v>
      </c>
      <c r="B121" s="23" t="n">
        <v>47695</v>
      </c>
      <c r="C121" s="25" t="inlineStr">
        <is>
          <t>区间反转</t>
        </is>
      </c>
      <c r="D121" s="25" t="inlineStr">
        <is>
          <t>品种甲</t>
        </is>
      </c>
      <c r="E121" s="25" t="inlineStr">
        <is>
          <t>空</t>
        </is>
      </c>
      <c r="F121" s="25" t="inlineStr">
        <is>
          <t>上午</t>
        </is>
      </c>
      <c r="G121" s="35" t="n">
        <v>-0.98</v>
      </c>
      <c r="H121" s="35" t="n">
        <v>-0.92</v>
      </c>
      <c r="I121" s="25" t="inlineStr">
        <is>
          <t>C</t>
        </is>
      </c>
      <c r="J121" s="25" t="inlineStr">
        <is>
          <t>扛单</t>
        </is>
      </c>
      <c r="K121" s="36" t="str">
        <f>IF(ISNUMBER(B121),"周"&amp;CHOOSE(WEEKDAY(B121,2),"一","二","三","四","五","六","日"),"")</f>
        <v>周三</v>
      </c>
      <c r="L121" s="37">
        <f>IF(ISNUMBER(B121),DATE(YEAR(B121),MONTH(B121),1),"")</f>
        <v>47665.0</v>
      </c>
      <c r="M121" s="38">
        <f>IF(AND(ISNUMBER(B121),ISNUMBER(G121)),IF(AND(OR(NOT(ISNUMBER('例-看板'!$C$4)),B121&gt;='例-看板'!$C$4),OR(NOT(ISNUMBER('例-看板'!$E$4)),B121&lt;='例-看板'!$E$4),OR('例-看板'!$C$5="",C121='例-看板'!$C$5),OR('例-看板'!$E$5="",D121='例-看板'!$E$5)),1,0),0)</f>
        <v>1</v>
      </c>
      <c r="N121" s="38">
        <f>IF(M121=1,COUNTIF(M$5:M121,1),"")</f>
        <v>117</v>
      </c>
      <c r="O121" s="39">
        <f>IF(M121=1,SUMIF(M$5:M121,1,G$5:G121),"")</f>
        <v>13.39</v>
      </c>
      <c r="P121" s="39">
        <f>IF(M121=1,MAX(0,MAX(O$5:O121)),"")</f>
        <v>19.1</v>
      </c>
      <c r="Q121" s="40">
        <f>IF(M121=1,P121-O121,"")</f>
        <v>5.71</v>
      </c>
      <c r="R121" s="38">
        <f>IF(M121=1,IF(G121&gt;0,R120+1,0),R120)</f>
        <v>0</v>
      </c>
      <c r="S121" s="38">
        <f>IF(M121=1,IF(G121&lt;0,S120+1,0),S120)</f>
        <v>6</v>
      </c>
      <c r="T121" s="36" t="str">
        <f>IF(M121&lt;&gt;1,"",IF(R120&gt;=3,"前面连赢 3 笔以上","前面连赢 "&amp;R120&amp;" 笔"))</f>
        <v>前面连赢 0 笔</v>
      </c>
      <c r="U121" s="40">
        <f>IF(AND(M121=1,ISNUMBER(H121)),H121-G121,"")</f>
        <v>0.0599999999999999</v>
      </c>
      <c r="V121" s="41">
        <f>IF(M121=1,O121,NA())</f>
        <v>13.39</v>
      </c>
      <c r="W121" s="41">
        <f>IF(M121=1,-Q121,NA())</f>
        <v>-5.71</v>
      </c>
    </row>
    <row r="122">
      <c r="A122" s="17" t="n">
        <v>118</v>
      </c>
      <c r="B122" s="23" t="n">
        <v>47696</v>
      </c>
      <c r="C122" s="25" t="inlineStr">
        <is>
          <t>区间反转</t>
        </is>
      </c>
      <c r="D122" s="25" t="inlineStr">
        <is>
          <t>品种丙</t>
        </is>
      </c>
      <c r="E122" s="25" t="inlineStr">
        <is>
          <t>空</t>
        </is>
      </c>
      <c r="F122" s="25" t="inlineStr">
        <is>
          <t>尾盘</t>
        </is>
      </c>
      <c r="G122" s="35" t="n">
        <v>0.93</v>
      </c>
      <c r="H122" s="35" t="n">
        <v>0.95</v>
      </c>
      <c r="I122" s="25" t="inlineStr">
        <is>
          <t>A</t>
        </is>
      </c>
      <c r="J122" s="25" t="inlineStr">
        <is>
          <t>无</t>
        </is>
      </c>
      <c r="K122" s="36" t="str">
        <f>IF(ISNUMBER(B122),"周"&amp;CHOOSE(WEEKDAY(B122,2),"一","二","三","四","五","六","日"),"")</f>
        <v>周四</v>
      </c>
      <c r="L122" s="37">
        <f>IF(ISNUMBER(B122),DATE(YEAR(B122),MONTH(B122),1),"")</f>
        <v>47696.0</v>
      </c>
      <c r="M122" s="38">
        <f>IF(AND(ISNUMBER(B122),ISNUMBER(G122)),IF(AND(OR(NOT(ISNUMBER('例-看板'!$C$4)),B122&gt;='例-看板'!$C$4),OR(NOT(ISNUMBER('例-看板'!$E$4)),B122&lt;='例-看板'!$E$4),OR('例-看板'!$C$5="",C122='例-看板'!$C$5),OR('例-看板'!$E$5="",D122='例-看板'!$E$5)),1,0),0)</f>
        <v>1</v>
      </c>
      <c r="N122" s="38">
        <f>IF(M122=1,COUNTIF(M$5:M122,1),"")</f>
        <v>118</v>
      </c>
      <c r="O122" s="39">
        <f>IF(M122=1,SUMIF(M$5:M122,1,G$5:G122),"")</f>
        <v>14.32</v>
      </c>
      <c r="P122" s="39">
        <f>IF(M122=1,MAX(0,MAX(O$5:O122)),"")</f>
        <v>19.1</v>
      </c>
      <c r="Q122" s="40">
        <f>IF(M122=1,P122-O122,"")</f>
        <v>4.78</v>
      </c>
      <c r="R122" s="38">
        <f>IF(M122=1,IF(G122&gt;0,R121+1,0),R121)</f>
        <v>1</v>
      </c>
      <c r="S122" s="38">
        <f>IF(M122=1,IF(G122&lt;0,S121+1,0),S121)</f>
        <v>0</v>
      </c>
      <c r="T122" s="36" t="str">
        <f>IF(M122&lt;&gt;1,"",IF(R121&gt;=3,"前面连赢 3 笔以上","前面连赢 "&amp;R121&amp;" 笔"))</f>
        <v>前面连赢 0 笔</v>
      </c>
      <c r="U122" s="40">
        <f>IF(AND(M122=1,ISNUMBER(H122)),H122-G122,"")</f>
        <v>0.0199999999999999</v>
      </c>
      <c r="V122" s="41">
        <f>IF(M122=1,O122,NA())</f>
        <v>14.32</v>
      </c>
      <c r="W122" s="41">
        <f>IF(M122=1,-Q122,NA())</f>
        <v>-4.78</v>
      </c>
    </row>
    <row r="123">
      <c r="A123" s="17" t="n">
        <v>119</v>
      </c>
      <c r="B123" s="23" t="n">
        <v>47700</v>
      </c>
      <c r="C123" s="25" t="inlineStr">
        <is>
          <t>突破</t>
        </is>
      </c>
      <c r="D123" s="25" t="inlineStr">
        <is>
          <t>品种乙</t>
        </is>
      </c>
      <c r="E123" s="25" t="inlineStr">
        <is>
          <t>空</t>
        </is>
      </c>
      <c r="F123" s="25" t="inlineStr">
        <is>
          <t>上午</t>
        </is>
      </c>
      <c r="G123" s="35" t="n">
        <v>-1.07</v>
      </c>
      <c r="H123" s="35" t="n">
        <v>-1.02</v>
      </c>
      <c r="I123" s="25" t="inlineStr">
        <is>
          <t>B</t>
        </is>
      </c>
      <c r="J123" s="25" t="inlineStr">
        <is>
          <t>无</t>
        </is>
      </c>
      <c r="K123" s="36" t="str">
        <f>IF(ISNUMBER(B123),"周"&amp;CHOOSE(WEEKDAY(B123,2),"一","二","三","四","五","六","日"),"")</f>
        <v>周一</v>
      </c>
      <c r="L123" s="37">
        <f>IF(ISNUMBER(B123),DATE(YEAR(B123),MONTH(B123),1),"")</f>
        <v>47696.0</v>
      </c>
      <c r="M123" s="38">
        <f>IF(AND(ISNUMBER(B123),ISNUMBER(G123)),IF(AND(OR(NOT(ISNUMBER('例-看板'!$C$4)),B123&gt;='例-看板'!$C$4),OR(NOT(ISNUMBER('例-看板'!$E$4)),B123&lt;='例-看板'!$E$4),OR('例-看板'!$C$5="",C123='例-看板'!$C$5),OR('例-看板'!$E$5="",D123='例-看板'!$E$5)),1,0),0)</f>
        <v>1</v>
      </c>
      <c r="N123" s="38">
        <f>IF(M123=1,COUNTIF(M$5:M123,1),"")</f>
        <v>119</v>
      </c>
      <c r="O123" s="39">
        <f>IF(M123=1,SUMIF(M$5:M123,1,G$5:G123),"")</f>
        <v>13.25</v>
      </c>
      <c r="P123" s="39">
        <f>IF(M123=1,MAX(0,MAX(O$5:O123)),"")</f>
        <v>19.1</v>
      </c>
      <c r="Q123" s="40">
        <f>IF(M123=1,P123-O123,"")</f>
        <v>5.85</v>
      </c>
      <c r="R123" s="38">
        <f>IF(M123=1,IF(G123&gt;0,R122+1,0),R122)</f>
        <v>0</v>
      </c>
      <c r="S123" s="38">
        <f>IF(M123=1,IF(G123&lt;0,S122+1,0),S122)</f>
        <v>1</v>
      </c>
      <c r="T123" s="36" t="str">
        <f>IF(M123&lt;&gt;1,"",IF(R122&gt;=3,"前面连赢 3 笔以上","前面连赢 "&amp;R122&amp;" 笔"))</f>
        <v>前面连赢 1 笔</v>
      </c>
      <c r="U123" s="40">
        <f>IF(AND(M123=1,ISNUMBER(H123)),H123-G123,"")</f>
        <v>0.05</v>
      </c>
      <c r="V123" s="41">
        <f>IF(M123=1,O123,NA())</f>
        <v>13.25</v>
      </c>
      <c r="W123" s="41">
        <f>IF(M123=1,-Q123,NA())</f>
        <v>-5.85</v>
      </c>
    </row>
    <row r="124">
      <c r="A124" s="17" t="n">
        <v>120</v>
      </c>
      <c r="B124" s="23" t="n">
        <v>47701</v>
      </c>
      <c r="C124" s="25" t="inlineStr">
        <is>
          <t>回踩</t>
        </is>
      </c>
      <c r="D124" s="25" t="inlineStr">
        <is>
          <t>品种丙</t>
        </is>
      </c>
      <c r="E124" s="25" t="inlineStr">
        <is>
          <t>空</t>
        </is>
      </c>
      <c r="F124" s="25" t="inlineStr">
        <is>
          <t>夜盘</t>
        </is>
      </c>
      <c r="G124" s="35" t="n">
        <v>-0.87</v>
      </c>
      <c r="H124" s="35" t="n">
        <v>-0.8100000000000001</v>
      </c>
      <c r="I124" s="25" t="inlineStr">
        <is>
          <t>A</t>
        </is>
      </c>
      <c r="J124" s="25" t="inlineStr">
        <is>
          <t>无</t>
        </is>
      </c>
      <c r="K124" s="36" t="str">
        <f>IF(ISNUMBER(B124),"周"&amp;CHOOSE(WEEKDAY(B124,2),"一","二","三","四","五","六","日"),"")</f>
        <v>周二</v>
      </c>
      <c r="L124" s="37">
        <f>IF(ISNUMBER(B124),DATE(YEAR(B124),MONTH(B124),1),"")</f>
        <v>47696.0</v>
      </c>
      <c r="M124" s="38">
        <f>IF(AND(ISNUMBER(B124),ISNUMBER(G124)),IF(AND(OR(NOT(ISNUMBER('例-看板'!$C$4)),B124&gt;='例-看板'!$C$4),OR(NOT(ISNUMBER('例-看板'!$E$4)),B124&lt;='例-看板'!$E$4),OR('例-看板'!$C$5="",C124='例-看板'!$C$5),OR('例-看板'!$E$5="",D124='例-看板'!$E$5)),1,0),0)</f>
        <v>1</v>
      </c>
      <c r="N124" s="38">
        <f>IF(M124=1,COUNTIF(M$5:M124,1),"")</f>
        <v>120</v>
      </c>
      <c r="O124" s="39">
        <f>IF(M124=1,SUMIF(M$5:M124,1,G$5:G124),"")</f>
        <v>12.38</v>
      </c>
      <c r="P124" s="39">
        <f>IF(M124=1,MAX(0,MAX(O$5:O124)),"")</f>
        <v>19.1</v>
      </c>
      <c r="Q124" s="40">
        <f>IF(M124=1,P124-O124,"")</f>
        <v>6.72</v>
      </c>
      <c r="R124" s="38">
        <f>IF(M124=1,IF(G124&gt;0,R123+1,0),R123)</f>
        <v>0</v>
      </c>
      <c r="S124" s="38">
        <f>IF(M124=1,IF(G124&lt;0,S123+1,0),S123)</f>
        <v>2</v>
      </c>
      <c r="T124" s="36" t="str">
        <f>IF(M124&lt;&gt;1,"",IF(R123&gt;=3,"前面连赢 3 笔以上","前面连赢 "&amp;R123&amp;" 笔"))</f>
        <v>前面连赢 0 笔</v>
      </c>
      <c r="U124" s="40">
        <f>IF(AND(M124=1,ISNUMBER(H124)),H124-G124,"")</f>
        <v>0.0599999999999999</v>
      </c>
      <c r="V124" s="41">
        <f>IF(M124=1,O124,NA())</f>
        <v>12.38</v>
      </c>
      <c r="W124" s="41">
        <f>IF(M124=1,-Q124,NA())</f>
        <v>-6.72</v>
      </c>
    </row>
    <row r="125">
      <c r="A125" s="17" t="n">
        <v>121</v>
      </c>
      <c r="B125" s="23" t="n">
        <v>47702</v>
      </c>
      <c r="C125" s="25" t="inlineStr">
        <is>
          <t>区间反转</t>
        </is>
      </c>
      <c r="D125" s="25" t="inlineStr">
        <is>
          <t>品种丙</t>
        </is>
      </c>
      <c r="E125" s="25" t="inlineStr">
        <is>
          <t>多</t>
        </is>
      </c>
      <c r="F125" s="25" t="inlineStr">
        <is>
          <t>尾盘</t>
        </is>
      </c>
      <c r="G125" s="35" t="n">
        <v>-2.56</v>
      </c>
      <c r="H125" s="35" t="n">
        <v>-2.53</v>
      </c>
      <c r="I125" s="25" t="inlineStr">
        <is>
          <t>A</t>
        </is>
      </c>
      <c r="J125" s="25" t="inlineStr">
        <is>
          <t>无</t>
        </is>
      </c>
      <c r="K125" s="36" t="str">
        <f>IF(ISNUMBER(B125),"周"&amp;CHOOSE(WEEKDAY(B125,2),"一","二","三","四","五","六","日"),"")</f>
        <v>周三</v>
      </c>
      <c r="L125" s="37">
        <f>IF(ISNUMBER(B125),DATE(YEAR(B125),MONTH(B125),1),"")</f>
        <v>47696.0</v>
      </c>
      <c r="M125" s="38">
        <f>IF(AND(ISNUMBER(B125),ISNUMBER(G125)),IF(AND(OR(NOT(ISNUMBER('例-看板'!$C$4)),B125&gt;='例-看板'!$C$4),OR(NOT(ISNUMBER('例-看板'!$E$4)),B125&lt;='例-看板'!$E$4),OR('例-看板'!$C$5="",C125='例-看板'!$C$5),OR('例-看板'!$E$5="",D125='例-看板'!$E$5)),1,0),0)</f>
        <v>1</v>
      </c>
      <c r="N125" s="38">
        <f>IF(M125=1,COUNTIF(M$5:M125,1),"")</f>
        <v>121</v>
      </c>
      <c r="O125" s="39">
        <f>IF(M125=1,SUMIF(M$5:M125,1,G$5:G125),"")</f>
        <v>9.82</v>
      </c>
      <c r="P125" s="39">
        <f>IF(M125=1,MAX(0,MAX(O$5:O125)),"")</f>
        <v>19.1</v>
      </c>
      <c r="Q125" s="40">
        <f>IF(M125=1,P125-O125,"")</f>
        <v>9.28</v>
      </c>
      <c r="R125" s="38">
        <f>IF(M125=1,IF(G125&gt;0,R124+1,0),R124)</f>
        <v>0</v>
      </c>
      <c r="S125" s="38">
        <f>IF(M125=1,IF(G125&lt;0,S124+1,0),S124)</f>
        <v>3</v>
      </c>
      <c r="T125" s="36" t="str">
        <f>IF(M125&lt;&gt;1,"",IF(R124&gt;=3,"前面连赢 3 笔以上","前面连赢 "&amp;R124&amp;" 笔"))</f>
        <v>前面连赢 0 笔</v>
      </c>
      <c r="U125" s="40">
        <f>IF(AND(M125=1,ISNUMBER(H125)),H125-G125,"")</f>
        <v>0.0300000000000003</v>
      </c>
      <c r="V125" s="41">
        <f>IF(M125=1,O125,NA())</f>
        <v>9.82</v>
      </c>
      <c r="W125" s="41">
        <f>IF(M125=1,-Q125,NA())</f>
        <v>-9.28</v>
      </c>
    </row>
    <row r="126">
      <c r="A126" s="17" t="n">
        <v>122</v>
      </c>
      <c r="B126" s="23" t="n">
        <v>47703</v>
      </c>
      <c r="C126" s="25" t="inlineStr">
        <is>
          <t>区间反转</t>
        </is>
      </c>
      <c r="D126" s="25" t="inlineStr">
        <is>
          <t>品种甲</t>
        </is>
      </c>
      <c r="E126" s="25" t="inlineStr">
        <is>
          <t>空</t>
        </is>
      </c>
      <c r="F126" s="25" t="inlineStr">
        <is>
          <t>夜盘</t>
        </is>
      </c>
      <c r="G126" s="35" t="n">
        <v>1.41</v>
      </c>
      <c r="H126" s="35" t="n">
        <v>1.46</v>
      </c>
      <c r="I126" s="25" t="inlineStr">
        <is>
          <t>A</t>
        </is>
      </c>
      <c r="J126" s="25" t="inlineStr">
        <is>
          <t>无</t>
        </is>
      </c>
      <c r="K126" s="36" t="str">
        <f>IF(ISNUMBER(B126),"周"&amp;CHOOSE(WEEKDAY(B126,2),"一","二","三","四","五","六","日"),"")</f>
        <v>周四</v>
      </c>
      <c r="L126" s="37">
        <f>IF(ISNUMBER(B126),DATE(YEAR(B126),MONTH(B126),1),"")</f>
        <v>47696.0</v>
      </c>
      <c r="M126" s="38">
        <f>IF(AND(ISNUMBER(B126),ISNUMBER(G126)),IF(AND(OR(NOT(ISNUMBER('例-看板'!$C$4)),B126&gt;='例-看板'!$C$4),OR(NOT(ISNUMBER('例-看板'!$E$4)),B126&lt;='例-看板'!$E$4),OR('例-看板'!$C$5="",C126='例-看板'!$C$5),OR('例-看板'!$E$5="",D126='例-看板'!$E$5)),1,0),0)</f>
        <v>1</v>
      </c>
      <c r="N126" s="38">
        <f>IF(M126=1,COUNTIF(M$5:M126,1),"")</f>
        <v>122</v>
      </c>
      <c r="O126" s="39">
        <f>IF(M126=1,SUMIF(M$5:M126,1,G$5:G126),"")</f>
        <v>11.23</v>
      </c>
      <c r="P126" s="39">
        <f>IF(M126=1,MAX(0,MAX(O$5:O126)),"")</f>
        <v>19.1</v>
      </c>
      <c r="Q126" s="40">
        <f>IF(M126=1,P126-O126,"")</f>
        <v>7.87</v>
      </c>
      <c r="R126" s="38">
        <f>IF(M126=1,IF(G126&gt;0,R125+1,0),R125)</f>
        <v>1</v>
      </c>
      <c r="S126" s="38">
        <f>IF(M126=1,IF(G126&lt;0,S125+1,0),S125)</f>
        <v>0</v>
      </c>
      <c r="T126" s="36" t="str">
        <f>IF(M126&lt;&gt;1,"",IF(R125&gt;=3,"前面连赢 3 笔以上","前面连赢 "&amp;R125&amp;" 笔"))</f>
        <v>前面连赢 0 笔</v>
      </c>
      <c r="U126" s="40">
        <f>IF(AND(M126=1,ISNUMBER(H126)),H126-G126,"")</f>
        <v>0.05</v>
      </c>
      <c r="V126" s="41">
        <f>IF(M126=1,O126,NA())</f>
        <v>11.23</v>
      </c>
      <c r="W126" s="41">
        <f>IF(M126=1,-Q126,NA())</f>
        <v>-7.87</v>
      </c>
    </row>
    <row r="127">
      <c r="A127" s="17" t="n">
        <v>123</v>
      </c>
      <c r="B127" s="23" t="n">
        <v>47704</v>
      </c>
      <c r="C127" s="25" t="inlineStr">
        <is>
          <t>突破</t>
        </is>
      </c>
      <c r="D127" s="25" t="inlineStr">
        <is>
          <t>品种乙</t>
        </is>
      </c>
      <c r="E127" s="25" t="inlineStr">
        <is>
          <t>空</t>
        </is>
      </c>
      <c r="F127" s="25" t="inlineStr">
        <is>
          <t>夜盘</t>
        </is>
      </c>
      <c r="G127" s="35" t="n">
        <v>1.09</v>
      </c>
      <c r="H127" s="35" t="n">
        <v>1.12</v>
      </c>
      <c r="I127" s="25" t="inlineStr">
        <is>
          <t>D</t>
        </is>
      </c>
      <c r="J127" s="25" t="inlineStr">
        <is>
          <t>止损挪远</t>
        </is>
      </c>
      <c r="K127" s="36" t="str">
        <f>IF(ISNUMBER(B127),"周"&amp;CHOOSE(WEEKDAY(B127,2),"一","二","三","四","五","六","日"),"")</f>
        <v>周五</v>
      </c>
      <c r="L127" s="37">
        <f>IF(ISNUMBER(B127),DATE(YEAR(B127),MONTH(B127),1),"")</f>
        <v>47696.0</v>
      </c>
      <c r="M127" s="38">
        <f>IF(AND(ISNUMBER(B127),ISNUMBER(G127)),IF(AND(OR(NOT(ISNUMBER('例-看板'!$C$4)),B127&gt;='例-看板'!$C$4),OR(NOT(ISNUMBER('例-看板'!$E$4)),B127&lt;='例-看板'!$E$4),OR('例-看板'!$C$5="",C127='例-看板'!$C$5),OR('例-看板'!$E$5="",D127='例-看板'!$E$5)),1,0),0)</f>
        <v>1</v>
      </c>
      <c r="N127" s="38">
        <f>IF(M127=1,COUNTIF(M$5:M127,1),"")</f>
        <v>123</v>
      </c>
      <c r="O127" s="39">
        <f>IF(M127=1,SUMIF(M$5:M127,1,G$5:G127),"")</f>
        <v>12.32</v>
      </c>
      <c r="P127" s="39">
        <f>IF(M127=1,MAX(0,MAX(O$5:O127)),"")</f>
        <v>19.1</v>
      </c>
      <c r="Q127" s="40">
        <f>IF(M127=1,P127-O127,"")</f>
        <v>6.78</v>
      </c>
      <c r="R127" s="38">
        <f>IF(M127=1,IF(G127&gt;0,R126+1,0),R126)</f>
        <v>2</v>
      </c>
      <c r="S127" s="38">
        <f>IF(M127=1,IF(G127&lt;0,S126+1,0),S126)</f>
        <v>0</v>
      </c>
      <c r="T127" s="36" t="str">
        <f>IF(M127&lt;&gt;1,"",IF(R126&gt;=3,"前面连赢 3 笔以上","前面连赢 "&amp;R126&amp;" 笔"))</f>
        <v>前面连赢 1 笔</v>
      </c>
      <c r="U127" s="40">
        <f>IF(AND(M127=1,ISNUMBER(H127)),H127-G127,"")</f>
        <v>0.03</v>
      </c>
      <c r="V127" s="41">
        <f>IF(M127=1,O127,NA())</f>
        <v>12.32</v>
      </c>
      <c r="W127" s="41">
        <f>IF(M127=1,-Q127,NA())</f>
        <v>-6.78</v>
      </c>
    </row>
    <row r="128">
      <c r="A128" s="17" t="n">
        <v>124</v>
      </c>
      <c r="B128" s="23" t="n">
        <v>47707</v>
      </c>
      <c r="C128" s="25" t="inlineStr">
        <is>
          <t>区间反转</t>
        </is>
      </c>
      <c r="D128" s="25" t="inlineStr">
        <is>
          <t>品种甲</t>
        </is>
      </c>
      <c r="E128" s="25" t="inlineStr">
        <is>
          <t>多</t>
        </is>
      </c>
      <c r="F128" s="25" t="inlineStr">
        <is>
          <t>午后</t>
        </is>
      </c>
      <c r="G128" s="35" t="n">
        <v>1.09</v>
      </c>
      <c r="H128" s="35" t="n">
        <v>1.14</v>
      </c>
      <c r="I128" s="25" t="inlineStr">
        <is>
          <t>B</t>
        </is>
      </c>
      <c r="J128" s="25" t="inlineStr">
        <is>
          <t>无</t>
        </is>
      </c>
      <c r="K128" s="36" t="str">
        <f>IF(ISNUMBER(B128),"周"&amp;CHOOSE(WEEKDAY(B128,2),"一","二","三","四","五","六","日"),"")</f>
        <v>周一</v>
      </c>
      <c r="L128" s="37">
        <f>IF(ISNUMBER(B128),DATE(YEAR(B128),MONTH(B128),1),"")</f>
        <v>47696.0</v>
      </c>
      <c r="M128" s="38">
        <f>IF(AND(ISNUMBER(B128),ISNUMBER(G128)),IF(AND(OR(NOT(ISNUMBER('例-看板'!$C$4)),B128&gt;='例-看板'!$C$4),OR(NOT(ISNUMBER('例-看板'!$E$4)),B128&lt;='例-看板'!$E$4),OR('例-看板'!$C$5="",C128='例-看板'!$C$5),OR('例-看板'!$E$5="",D128='例-看板'!$E$5)),1,0),0)</f>
        <v>1</v>
      </c>
      <c r="N128" s="38">
        <f>IF(M128=1,COUNTIF(M$5:M128,1),"")</f>
        <v>124</v>
      </c>
      <c r="O128" s="39">
        <f>IF(M128=1,SUMIF(M$5:M128,1,G$5:G128),"")</f>
        <v>13.41</v>
      </c>
      <c r="P128" s="39">
        <f>IF(M128=1,MAX(0,MAX(O$5:O128)),"")</f>
        <v>19.1</v>
      </c>
      <c r="Q128" s="40">
        <f>IF(M128=1,P128-O128,"")</f>
        <v>5.69</v>
      </c>
      <c r="R128" s="38">
        <f>IF(M128=1,IF(G128&gt;0,R127+1,0),R127)</f>
        <v>3</v>
      </c>
      <c r="S128" s="38">
        <f>IF(M128=1,IF(G128&lt;0,S127+1,0),S127)</f>
        <v>0</v>
      </c>
      <c r="T128" s="36" t="str">
        <f>IF(M128&lt;&gt;1,"",IF(R127&gt;=3,"前面连赢 3 笔以上","前面连赢 "&amp;R127&amp;" 笔"))</f>
        <v>前面连赢 2 笔</v>
      </c>
      <c r="U128" s="40">
        <f>IF(AND(M128=1,ISNUMBER(H128)),H128-G128,"")</f>
        <v>0.0499999999999998</v>
      </c>
      <c r="V128" s="41">
        <f>IF(M128=1,O128,NA())</f>
        <v>13.41</v>
      </c>
      <c r="W128" s="41">
        <f>IF(M128=1,-Q128,NA())</f>
        <v>-5.69</v>
      </c>
    </row>
    <row r="129">
      <c r="A129" s="17" t="n">
        <v>125</v>
      </c>
      <c r="B129" s="23" t="n">
        <v>47710</v>
      </c>
      <c r="C129" s="25" t="inlineStr">
        <is>
          <t>区间反转</t>
        </is>
      </c>
      <c r="D129" s="25" t="inlineStr">
        <is>
          <t>品种甲</t>
        </is>
      </c>
      <c r="E129" s="25" t="inlineStr">
        <is>
          <t>多</t>
        </is>
      </c>
      <c r="F129" s="25" t="inlineStr">
        <is>
          <t>尾盘</t>
        </is>
      </c>
      <c r="G129" s="35" t="n">
        <v>1.08</v>
      </c>
      <c r="H129" s="35" t="n">
        <v>1.12</v>
      </c>
      <c r="I129" s="25" t="inlineStr">
        <is>
          <t>A</t>
        </is>
      </c>
      <c r="J129" s="25" t="inlineStr">
        <is>
          <t>无</t>
        </is>
      </c>
      <c r="K129" s="36" t="str">
        <f>IF(ISNUMBER(B129),"周"&amp;CHOOSE(WEEKDAY(B129,2),"一","二","三","四","五","六","日"),"")</f>
        <v>周四</v>
      </c>
      <c r="L129" s="37">
        <f>IF(ISNUMBER(B129),DATE(YEAR(B129),MONTH(B129),1),"")</f>
        <v>47696.0</v>
      </c>
      <c r="M129" s="38">
        <f>IF(AND(ISNUMBER(B129),ISNUMBER(G129)),IF(AND(OR(NOT(ISNUMBER('例-看板'!$C$4)),B129&gt;='例-看板'!$C$4),OR(NOT(ISNUMBER('例-看板'!$E$4)),B129&lt;='例-看板'!$E$4),OR('例-看板'!$C$5="",C129='例-看板'!$C$5),OR('例-看板'!$E$5="",D129='例-看板'!$E$5)),1,0),0)</f>
        <v>1</v>
      </c>
      <c r="N129" s="38">
        <f>IF(M129=1,COUNTIF(M$5:M129,1),"")</f>
        <v>125</v>
      </c>
      <c r="O129" s="39">
        <f>IF(M129=1,SUMIF(M$5:M129,1,G$5:G129),"")</f>
        <v>14.49</v>
      </c>
      <c r="P129" s="39">
        <f>IF(M129=1,MAX(0,MAX(O$5:O129)),"")</f>
        <v>19.1</v>
      </c>
      <c r="Q129" s="40">
        <f>IF(M129=1,P129-O129,"")</f>
        <v>4.61</v>
      </c>
      <c r="R129" s="38">
        <f>IF(M129=1,IF(G129&gt;0,R128+1,0),R128)</f>
        <v>4</v>
      </c>
      <c r="S129" s="38">
        <f>IF(M129=1,IF(G129&lt;0,S128+1,0),S128)</f>
        <v>0</v>
      </c>
      <c r="T129" s="36" t="str">
        <f>IF(M129&lt;&gt;1,"",IF(R128&gt;=3,"前面连赢 3 笔以上","前面连赢 "&amp;R128&amp;" 笔"))</f>
        <v>前面连赢 3 笔以上</v>
      </c>
      <c r="U129" s="40">
        <f>IF(AND(M129=1,ISNUMBER(H129)),H129-G129,"")</f>
        <v>0.04</v>
      </c>
      <c r="V129" s="41">
        <f>IF(M129=1,O129,NA())</f>
        <v>14.49</v>
      </c>
      <c r="W129" s="41">
        <f>IF(M129=1,-Q129,NA())</f>
        <v>-4.61</v>
      </c>
    </row>
    <row r="130">
      <c r="A130" s="17" t="n">
        <v>126</v>
      </c>
      <c r="B130" s="23" t="n">
        <v>47714</v>
      </c>
      <c r="C130" s="25" t="inlineStr">
        <is>
          <t>回踩</t>
        </is>
      </c>
      <c r="D130" s="25" t="inlineStr">
        <is>
          <t>品种甲</t>
        </is>
      </c>
      <c r="E130" s="25" t="inlineStr">
        <is>
          <t>多</t>
        </is>
      </c>
      <c r="F130" s="25" t="inlineStr">
        <is>
          <t>上午</t>
        </is>
      </c>
      <c r="G130" s="35" t="n">
        <v>-1.76</v>
      </c>
      <c r="H130" s="35" t="n">
        <v>-1.71</v>
      </c>
      <c r="I130" s="25" t="inlineStr">
        <is>
          <t>C</t>
        </is>
      </c>
      <c r="J130" s="25" t="inlineStr">
        <is>
          <t>止损挪远</t>
        </is>
      </c>
      <c r="K130" s="36" t="str">
        <f>IF(ISNUMBER(B130),"周"&amp;CHOOSE(WEEKDAY(B130,2),"一","二","三","四","五","六","日"),"")</f>
        <v>周一</v>
      </c>
      <c r="L130" s="37">
        <f>IF(ISNUMBER(B130),DATE(YEAR(B130),MONTH(B130),1),"")</f>
        <v>47696.0</v>
      </c>
      <c r="M130" s="38">
        <f>IF(AND(ISNUMBER(B130),ISNUMBER(G130)),IF(AND(OR(NOT(ISNUMBER('例-看板'!$C$4)),B130&gt;='例-看板'!$C$4),OR(NOT(ISNUMBER('例-看板'!$E$4)),B130&lt;='例-看板'!$E$4),OR('例-看板'!$C$5="",C130='例-看板'!$C$5),OR('例-看板'!$E$5="",D130='例-看板'!$E$5)),1,0),0)</f>
        <v>1</v>
      </c>
      <c r="N130" s="38">
        <f>IF(M130=1,COUNTIF(M$5:M130,1),"")</f>
        <v>126</v>
      </c>
      <c r="O130" s="39">
        <f>IF(M130=1,SUMIF(M$5:M130,1,G$5:G130),"")</f>
        <v>12.73</v>
      </c>
      <c r="P130" s="39">
        <f>IF(M130=1,MAX(0,MAX(O$5:O130)),"")</f>
        <v>19.1</v>
      </c>
      <c r="Q130" s="40">
        <f>IF(M130=1,P130-O130,"")</f>
        <v>6.37</v>
      </c>
      <c r="R130" s="38">
        <f>IF(M130=1,IF(G130&gt;0,R129+1,0),R129)</f>
        <v>0</v>
      </c>
      <c r="S130" s="38">
        <f>IF(M130=1,IF(G130&lt;0,S129+1,0),S129)</f>
        <v>1</v>
      </c>
      <c r="T130" s="36" t="str">
        <f>IF(M130&lt;&gt;1,"",IF(R129&gt;=3,"前面连赢 3 笔以上","前面连赢 "&amp;R129&amp;" 笔"))</f>
        <v>前面连赢 3 笔以上</v>
      </c>
      <c r="U130" s="40">
        <f>IF(AND(M130=1,ISNUMBER(H130)),H130-G130,"")</f>
        <v>0.05</v>
      </c>
      <c r="V130" s="41">
        <f>IF(M130=1,O130,NA())</f>
        <v>12.73</v>
      </c>
      <c r="W130" s="41">
        <f>IF(M130=1,-Q130,NA())</f>
        <v>-6.37</v>
      </c>
    </row>
    <row r="131">
      <c r="A131" s="17" t="n">
        <v>127</v>
      </c>
      <c r="B131" s="23" t="n">
        <v>47715</v>
      </c>
      <c r="C131" s="25" t="inlineStr">
        <is>
          <t>回踩</t>
        </is>
      </c>
      <c r="D131" s="25" t="inlineStr">
        <is>
          <t>品种丙</t>
        </is>
      </c>
      <c r="E131" s="25" t="inlineStr">
        <is>
          <t>空</t>
        </is>
      </c>
      <c r="F131" s="25" t="inlineStr">
        <is>
          <t>开盘 30 分钟</t>
        </is>
      </c>
      <c r="G131" s="35" t="n">
        <v>0.53</v>
      </c>
      <c r="H131" s="35" t="n">
        <v>0.62</v>
      </c>
      <c r="I131" s="25" t="inlineStr">
        <is>
          <t>A</t>
        </is>
      </c>
      <c r="J131" s="25" t="inlineStr">
        <is>
          <t>无</t>
        </is>
      </c>
      <c r="K131" s="36" t="str">
        <f>IF(ISNUMBER(B131),"周"&amp;CHOOSE(WEEKDAY(B131,2),"一","二","三","四","五","六","日"),"")</f>
        <v>周二</v>
      </c>
      <c r="L131" s="37">
        <f>IF(ISNUMBER(B131),DATE(YEAR(B131),MONTH(B131),1),"")</f>
        <v>47696.0</v>
      </c>
      <c r="M131" s="38">
        <f>IF(AND(ISNUMBER(B131),ISNUMBER(G131)),IF(AND(OR(NOT(ISNUMBER('例-看板'!$C$4)),B131&gt;='例-看板'!$C$4),OR(NOT(ISNUMBER('例-看板'!$E$4)),B131&lt;='例-看板'!$E$4),OR('例-看板'!$C$5="",C131='例-看板'!$C$5),OR('例-看板'!$E$5="",D131='例-看板'!$E$5)),1,0),0)</f>
        <v>1</v>
      </c>
      <c r="N131" s="38">
        <f>IF(M131=1,COUNTIF(M$5:M131,1),"")</f>
        <v>127</v>
      </c>
      <c r="O131" s="39">
        <f>IF(M131=1,SUMIF(M$5:M131,1,G$5:G131),"")</f>
        <v>13.26</v>
      </c>
      <c r="P131" s="39">
        <f>IF(M131=1,MAX(0,MAX(O$5:O131)),"")</f>
        <v>19.1</v>
      </c>
      <c r="Q131" s="40">
        <f>IF(M131=1,P131-O131,"")</f>
        <v>5.84</v>
      </c>
      <c r="R131" s="38">
        <f>IF(M131=1,IF(G131&gt;0,R130+1,0),R130)</f>
        <v>1</v>
      </c>
      <c r="S131" s="38">
        <f>IF(M131=1,IF(G131&lt;0,S130+1,0),S130)</f>
        <v>0</v>
      </c>
      <c r="T131" s="36" t="str">
        <f>IF(M131&lt;&gt;1,"",IF(R130&gt;=3,"前面连赢 3 笔以上","前面连赢 "&amp;R130&amp;" 笔"))</f>
        <v>前面连赢 0 笔</v>
      </c>
      <c r="U131" s="40">
        <f>IF(AND(M131=1,ISNUMBER(H131)),H131-G131,"")</f>
        <v>0.09</v>
      </c>
      <c r="V131" s="41">
        <f>IF(M131=1,O131,NA())</f>
        <v>13.26</v>
      </c>
      <c r="W131" s="41">
        <f>IF(M131=1,-Q131,NA())</f>
        <v>-5.84</v>
      </c>
    </row>
    <row r="132">
      <c r="A132" s="17" t="n">
        <v>128</v>
      </c>
      <c r="B132" s="23" t="n">
        <v>47716</v>
      </c>
      <c r="C132" s="25" t="inlineStr">
        <is>
          <t>区间反转</t>
        </is>
      </c>
      <c r="D132" s="25" t="inlineStr">
        <is>
          <t>品种乙</t>
        </is>
      </c>
      <c r="E132" s="25" t="inlineStr">
        <is>
          <t>多</t>
        </is>
      </c>
      <c r="F132" s="25" t="inlineStr">
        <is>
          <t>尾盘</t>
        </is>
      </c>
      <c r="G132" s="35" t="n">
        <v>0.6899999999999999</v>
      </c>
      <c r="H132" s="35" t="n">
        <v>0.77</v>
      </c>
      <c r="I132" s="25" t="inlineStr">
        <is>
          <t>A</t>
        </is>
      </c>
      <c r="J132" s="25" t="inlineStr">
        <is>
          <t>无</t>
        </is>
      </c>
      <c r="K132" s="36" t="str">
        <f>IF(ISNUMBER(B132),"周"&amp;CHOOSE(WEEKDAY(B132,2),"一","二","三","四","五","六","日"),"")</f>
        <v>周三</v>
      </c>
      <c r="L132" s="37">
        <f>IF(ISNUMBER(B132),DATE(YEAR(B132),MONTH(B132),1),"")</f>
        <v>47696.0</v>
      </c>
      <c r="M132" s="38">
        <f>IF(AND(ISNUMBER(B132),ISNUMBER(G132)),IF(AND(OR(NOT(ISNUMBER('例-看板'!$C$4)),B132&gt;='例-看板'!$C$4),OR(NOT(ISNUMBER('例-看板'!$E$4)),B132&lt;='例-看板'!$E$4),OR('例-看板'!$C$5="",C132='例-看板'!$C$5),OR('例-看板'!$E$5="",D132='例-看板'!$E$5)),1,0),0)</f>
        <v>1</v>
      </c>
      <c r="N132" s="38">
        <f>IF(M132=1,COUNTIF(M$5:M132,1),"")</f>
        <v>128</v>
      </c>
      <c r="O132" s="39">
        <f>IF(M132=1,SUMIF(M$5:M132,1,G$5:G132),"")</f>
        <v>13.95</v>
      </c>
      <c r="P132" s="39">
        <f>IF(M132=1,MAX(0,MAX(O$5:O132)),"")</f>
        <v>19.1</v>
      </c>
      <c r="Q132" s="40">
        <f>IF(M132=1,P132-O132,"")</f>
        <v>5.15</v>
      </c>
      <c r="R132" s="38">
        <f>IF(M132=1,IF(G132&gt;0,R131+1,0),R131)</f>
        <v>2</v>
      </c>
      <c r="S132" s="38">
        <f>IF(M132=1,IF(G132&lt;0,S131+1,0),S131)</f>
        <v>0</v>
      </c>
      <c r="T132" s="36" t="str">
        <f>IF(M132&lt;&gt;1,"",IF(R131&gt;=3,"前面连赢 3 笔以上","前面连赢 "&amp;R131&amp;" 笔"))</f>
        <v>前面连赢 1 笔</v>
      </c>
      <c r="U132" s="40">
        <f>IF(AND(M132=1,ISNUMBER(H132)),H132-G132,"")</f>
        <v>0.0800000000000001</v>
      </c>
      <c r="V132" s="41">
        <f>IF(M132=1,O132,NA())</f>
        <v>13.95</v>
      </c>
      <c r="W132" s="41">
        <f>IF(M132=1,-Q132,NA())</f>
        <v>-5.15</v>
      </c>
    </row>
    <row r="133">
      <c r="A133" s="17" t="n">
        <v>129</v>
      </c>
      <c r="B133" s="23" t="n">
        <v>47717</v>
      </c>
      <c r="C133" s="25" t="inlineStr">
        <is>
          <t>回踩</t>
        </is>
      </c>
      <c r="D133" s="25" t="inlineStr">
        <is>
          <t>品种乙</t>
        </is>
      </c>
      <c r="E133" s="25" t="inlineStr">
        <is>
          <t>多</t>
        </is>
      </c>
      <c r="F133" s="25" t="inlineStr">
        <is>
          <t>午后</t>
        </is>
      </c>
      <c r="G133" s="35" t="n">
        <v>1.87</v>
      </c>
      <c r="H133" s="35" t="n">
        <v>1.95</v>
      </c>
      <c r="I133" s="25" t="inlineStr">
        <is>
          <t>A</t>
        </is>
      </c>
      <c r="J133" s="25" t="inlineStr">
        <is>
          <t>无</t>
        </is>
      </c>
      <c r="K133" s="36" t="str">
        <f>IF(ISNUMBER(B133),"周"&amp;CHOOSE(WEEKDAY(B133,2),"一","二","三","四","五","六","日"),"")</f>
        <v>周四</v>
      </c>
      <c r="L133" s="37">
        <f>IF(ISNUMBER(B133),DATE(YEAR(B133),MONTH(B133),1),"")</f>
        <v>47696.0</v>
      </c>
      <c r="M133" s="38">
        <f>IF(AND(ISNUMBER(B133),ISNUMBER(G133)),IF(AND(OR(NOT(ISNUMBER('例-看板'!$C$4)),B133&gt;='例-看板'!$C$4),OR(NOT(ISNUMBER('例-看板'!$E$4)),B133&lt;='例-看板'!$E$4),OR('例-看板'!$C$5="",C133='例-看板'!$C$5),OR('例-看板'!$E$5="",D133='例-看板'!$E$5)),1,0),0)</f>
        <v>1</v>
      </c>
      <c r="N133" s="38">
        <f>IF(M133=1,COUNTIF(M$5:M133,1),"")</f>
        <v>129</v>
      </c>
      <c r="O133" s="39">
        <f>IF(M133=1,SUMIF(M$5:M133,1,G$5:G133),"")</f>
        <v>15.82</v>
      </c>
      <c r="P133" s="39">
        <f>IF(M133=1,MAX(0,MAX(O$5:O133)),"")</f>
        <v>19.1</v>
      </c>
      <c r="Q133" s="40">
        <f>IF(M133=1,P133-O133,"")</f>
        <v>3.28</v>
      </c>
      <c r="R133" s="38">
        <f>IF(M133=1,IF(G133&gt;0,R132+1,0),R132)</f>
        <v>3</v>
      </c>
      <c r="S133" s="38">
        <f>IF(M133=1,IF(G133&lt;0,S132+1,0),S132)</f>
        <v>0</v>
      </c>
      <c r="T133" s="36" t="str">
        <f>IF(M133&lt;&gt;1,"",IF(R132&gt;=3,"前面连赢 3 笔以上","前面连赢 "&amp;R132&amp;" 笔"))</f>
        <v>前面连赢 2 笔</v>
      </c>
      <c r="U133" s="40">
        <f>IF(AND(M133=1,ISNUMBER(H133)),H133-G133,"")</f>
        <v>0.0799999999999999</v>
      </c>
      <c r="V133" s="41">
        <f>IF(M133=1,O133,NA())</f>
        <v>15.82</v>
      </c>
      <c r="W133" s="41">
        <f>IF(M133=1,-Q133,NA())</f>
        <v>-3.28</v>
      </c>
    </row>
    <row r="134">
      <c r="A134" s="17" t="n">
        <v>130</v>
      </c>
      <c r="B134" s="23" t="n">
        <v>47718</v>
      </c>
      <c r="C134" s="25" t="inlineStr">
        <is>
          <t>回踩</t>
        </is>
      </c>
      <c r="D134" s="25" t="inlineStr">
        <is>
          <t>品种甲</t>
        </is>
      </c>
      <c r="E134" s="25" t="inlineStr">
        <is>
          <t>空</t>
        </is>
      </c>
      <c r="F134" s="25" t="inlineStr">
        <is>
          <t>午后</t>
        </is>
      </c>
      <c r="G134" s="35" t="n">
        <v>-1.04</v>
      </c>
      <c r="H134" s="35" t="n">
        <v>-0.96</v>
      </c>
      <c r="I134" s="25" t="inlineStr">
        <is>
          <t>A</t>
        </is>
      </c>
      <c r="J134" s="25" t="inlineStr">
        <is>
          <t>无</t>
        </is>
      </c>
      <c r="K134" s="36" t="str">
        <f>IF(ISNUMBER(B134),"周"&amp;CHOOSE(WEEKDAY(B134,2),"一","二","三","四","五","六","日"),"")</f>
        <v>周五</v>
      </c>
      <c r="L134" s="37">
        <f>IF(ISNUMBER(B134),DATE(YEAR(B134),MONTH(B134),1),"")</f>
        <v>47696.0</v>
      </c>
      <c r="M134" s="38">
        <f>IF(AND(ISNUMBER(B134),ISNUMBER(G134)),IF(AND(OR(NOT(ISNUMBER('例-看板'!$C$4)),B134&gt;='例-看板'!$C$4),OR(NOT(ISNUMBER('例-看板'!$E$4)),B134&lt;='例-看板'!$E$4),OR('例-看板'!$C$5="",C134='例-看板'!$C$5),OR('例-看板'!$E$5="",D134='例-看板'!$E$5)),1,0),0)</f>
        <v>1</v>
      </c>
      <c r="N134" s="38">
        <f>IF(M134=1,COUNTIF(M$5:M134,1),"")</f>
        <v>130</v>
      </c>
      <c r="O134" s="39">
        <f>IF(M134=1,SUMIF(M$5:M134,1,G$5:G134),"")</f>
        <v>14.78</v>
      </c>
      <c r="P134" s="39">
        <f>IF(M134=1,MAX(0,MAX(O$5:O134)),"")</f>
        <v>19.1</v>
      </c>
      <c r="Q134" s="40">
        <f>IF(M134=1,P134-O134,"")</f>
        <v>4.32</v>
      </c>
      <c r="R134" s="38">
        <f>IF(M134=1,IF(G134&gt;0,R133+1,0),R133)</f>
        <v>0</v>
      </c>
      <c r="S134" s="38">
        <f>IF(M134=1,IF(G134&lt;0,S133+1,0),S133)</f>
        <v>1</v>
      </c>
      <c r="T134" s="36" t="str">
        <f>IF(M134&lt;&gt;1,"",IF(R133&gt;=3,"前面连赢 3 笔以上","前面连赢 "&amp;R133&amp;" 笔"))</f>
        <v>前面连赢 3 笔以上</v>
      </c>
      <c r="U134" s="40">
        <f>IF(AND(M134=1,ISNUMBER(H134)),H134-G134,"")</f>
        <v>0.0800000000000001</v>
      </c>
      <c r="V134" s="41">
        <f>IF(M134=1,O134,NA())</f>
        <v>14.78</v>
      </c>
      <c r="W134" s="41">
        <f>IF(M134=1,-Q134,NA())</f>
        <v>-4.32</v>
      </c>
    </row>
    <row r="135">
      <c r="A135" s="17" t="n">
        <v>131</v>
      </c>
      <c r="B135" s="23" t="n">
        <v>47721</v>
      </c>
      <c r="C135" s="25" t="inlineStr">
        <is>
          <t>突破</t>
        </is>
      </c>
      <c r="D135" s="25" t="inlineStr">
        <is>
          <t>品种丙</t>
        </is>
      </c>
      <c r="E135" s="25" t="inlineStr">
        <is>
          <t>多</t>
        </is>
      </c>
      <c r="F135" s="25" t="inlineStr">
        <is>
          <t>开盘 30 分钟</t>
        </is>
      </c>
      <c r="G135" s="35" t="n">
        <v>-1.04</v>
      </c>
      <c r="H135" s="35" t="n">
        <v>-0.97</v>
      </c>
      <c r="I135" s="25" t="inlineStr">
        <is>
          <t>A</t>
        </is>
      </c>
      <c r="J135" s="25" t="inlineStr">
        <is>
          <t>无</t>
        </is>
      </c>
      <c r="K135" s="36" t="str">
        <f>IF(ISNUMBER(B135),"周"&amp;CHOOSE(WEEKDAY(B135,2),"一","二","三","四","五","六","日"),"")</f>
        <v>周一</v>
      </c>
      <c r="L135" s="37">
        <f>IF(ISNUMBER(B135),DATE(YEAR(B135),MONTH(B135),1),"")</f>
        <v>47696.0</v>
      </c>
      <c r="M135" s="38">
        <f>IF(AND(ISNUMBER(B135),ISNUMBER(G135)),IF(AND(OR(NOT(ISNUMBER('例-看板'!$C$4)),B135&gt;='例-看板'!$C$4),OR(NOT(ISNUMBER('例-看板'!$E$4)),B135&lt;='例-看板'!$E$4),OR('例-看板'!$C$5="",C135='例-看板'!$C$5),OR('例-看板'!$E$5="",D135='例-看板'!$E$5)),1,0),0)</f>
        <v>1</v>
      </c>
      <c r="N135" s="38">
        <f>IF(M135=1,COUNTIF(M$5:M135,1),"")</f>
        <v>131</v>
      </c>
      <c r="O135" s="39">
        <f>IF(M135=1,SUMIF(M$5:M135,1,G$5:G135),"")</f>
        <v>13.74</v>
      </c>
      <c r="P135" s="39">
        <f>IF(M135=1,MAX(0,MAX(O$5:O135)),"")</f>
        <v>19.1</v>
      </c>
      <c r="Q135" s="40">
        <f>IF(M135=1,P135-O135,"")</f>
        <v>5.36</v>
      </c>
      <c r="R135" s="38">
        <f>IF(M135=1,IF(G135&gt;0,R134+1,0),R134)</f>
        <v>0</v>
      </c>
      <c r="S135" s="38">
        <f>IF(M135=1,IF(G135&lt;0,S134+1,0),S134)</f>
        <v>2</v>
      </c>
      <c r="T135" s="36" t="str">
        <f>IF(M135&lt;&gt;1,"",IF(R134&gt;=3,"前面连赢 3 笔以上","前面连赢 "&amp;R134&amp;" 笔"))</f>
        <v>前面连赢 0 笔</v>
      </c>
      <c r="U135" s="40">
        <f>IF(AND(M135=1,ISNUMBER(H135)),H135-G135,"")</f>
        <v>0.0700000000000001</v>
      </c>
      <c r="V135" s="41">
        <f>IF(M135=1,O135,NA())</f>
        <v>13.74</v>
      </c>
      <c r="W135" s="41">
        <f>IF(M135=1,-Q135,NA())</f>
        <v>-5.36</v>
      </c>
    </row>
    <row r="136">
      <c r="A136" s="17" t="n">
        <v>132</v>
      </c>
      <c r="B136" s="23" t="n">
        <v>47722</v>
      </c>
      <c r="C136" s="25" t="inlineStr">
        <is>
          <t>区间反转</t>
        </is>
      </c>
      <c r="D136" s="25" t="inlineStr">
        <is>
          <t>品种乙</t>
        </is>
      </c>
      <c r="E136" s="25" t="inlineStr">
        <is>
          <t>空</t>
        </is>
      </c>
      <c r="F136" s="25" t="inlineStr">
        <is>
          <t>午后</t>
        </is>
      </c>
      <c r="G136" s="35" t="n">
        <v>-0.91</v>
      </c>
      <c r="H136" s="35" t="n">
        <v>-0.84</v>
      </c>
      <c r="I136" s="25" t="inlineStr">
        <is>
          <t>B</t>
        </is>
      </c>
      <c r="J136" s="25" t="inlineStr">
        <is>
          <t>无</t>
        </is>
      </c>
      <c r="K136" s="36" t="str">
        <f>IF(ISNUMBER(B136),"周"&amp;CHOOSE(WEEKDAY(B136,2),"一","二","三","四","五","六","日"),"")</f>
        <v>周二</v>
      </c>
      <c r="L136" s="37">
        <f>IF(ISNUMBER(B136),DATE(YEAR(B136),MONTH(B136),1),"")</f>
        <v>47696.0</v>
      </c>
      <c r="M136" s="38">
        <f>IF(AND(ISNUMBER(B136),ISNUMBER(G136)),IF(AND(OR(NOT(ISNUMBER('例-看板'!$C$4)),B136&gt;='例-看板'!$C$4),OR(NOT(ISNUMBER('例-看板'!$E$4)),B136&lt;='例-看板'!$E$4),OR('例-看板'!$C$5="",C136='例-看板'!$C$5),OR('例-看板'!$E$5="",D136='例-看板'!$E$5)),1,0),0)</f>
        <v>1</v>
      </c>
      <c r="N136" s="38">
        <f>IF(M136=1,COUNTIF(M$5:M136,1),"")</f>
        <v>132</v>
      </c>
      <c r="O136" s="39">
        <f>IF(M136=1,SUMIF(M$5:M136,1,G$5:G136),"")</f>
        <v>12.83</v>
      </c>
      <c r="P136" s="39">
        <f>IF(M136=1,MAX(0,MAX(O$5:O136)),"")</f>
        <v>19.1</v>
      </c>
      <c r="Q136" s="40">
        <f>IF(M136=1,P136-O136,"")</f>
        <v>6.27</v>
      </c>
      <c r="R136" s="38">
        <f>IF(M136=1,IF(G136&gt;0,R135+1,0),R135)</f>
        <v>0</v>
      </c>
      <c r="S136" s="38">
        <f>IF(M136=1,IF(G136&lt;0,S135+1,0),S135)</f>
        <v>3</v>
      </c>
      <c r="T136" s="36" t="str">
        <f>IF(M136&lt;&gt;1,"",IF(R135&gt;=3,"前面连赢 3 笔以上","前面连赢 "&amp;R135&amp;" 笔"))</f>
        <v>前面连赢 0 笔</v>
      </c>
      <c r="U136" s="40">
        <f>IF(AND(M136=1,ISNUMBER(H136)),H136-G136,"")</f>
        <v>0.0700000000000001</v>
      </c>
      <c r="V136" s="41">
        <f>IF(M136=1,O136,NA())</f>
        <v>12.83</v>
      </c>
      <c r="W136" s="41">
        <f>IF(M136=1,-Q136,NA())</f>
        <v>-6.27</v>
      </c>
    </row>
    <row r="137">
      <c r="A137" s="17" t="n">
        <v>133</v>
      </c>
      <c r="B137" s="23" t="n">
        <v>47723</v>
      </c>
      <c r="C137" s="25" t="inlineStr">
        <is>
          <t>回踩</t>
        </is>
      </c>
      <c r="D137" s="25" t="inlineStr">
        <is>
          <t>品种甲</t>
        </is>
      </c>
      <c r="E137" s="25" t="inlineStr">
        <is>
          <t>多</t>
        </is>
      </c>
      <c r="F137" s="25" t="inlineStr">
        <is>
          <t>尾盘</t>
        </is>
      </c>
      <c r="G137" s="35" t="n">
        <v>2.2</v>
      </c>
      <c r="H137" s="35" t="n">
        <v>2.22</v>
      </c>
      <c r="I137" s="25" t="inlineStr">
        <is>
          <t>A</t>
        </is>
      </c>
      <c r="J137" s="25" t="inlineStr">
        <is>
          <t>无</t>
        </is>
      </c>
      <c r="K137" s="36" t="str">
        <f>IF(ISNUMBER(B137),"周"&amp;CHOOSE(WEEKDAY(B137,2),"一","二","三","四","五","六","日"),"")</f>
        <v>周三</v>
      </c>
      <c r="L137" s="37">
        <f>IF(ISNUMBER(B137),DATE(YEAR(B137),MONTH(B137),1),"")</f>
        <v>47696.0</v>
      </c>
      <c r="M137" s="38">
        <f>IF(AND(ISNUMBER(B137),ISNUMBER(G137)),IF(AND(OR(NOT(ISNUMBER('例-看板'!$C$4)),B137&gt;='例-看板'!$C$4),OR(NOT(ISNUMBER('例-看板'!$E$4)),B137&lt;='例-看板'!$E$4),OR('例-看板'!$C$5="",C137='例-看板'!$C$5),OR('例-看板'!$E$5="",D137='例-看板'!$E$5)),1,0),0)</f>
        <v>1</v>
      </c>
      <c r="N137" s="38">
        <f>IF(M137=1,COUNTIF(M$5:M137,1),"")</f>
        <v>133</v>
      </c>
      <c r="O137" s="39">
        <f>IF(M137=1,SUMIF(M$5:M137,1,G$5:G137),"")</f>
        <v>15.03</v>
      </c>
      <c r="P137" s="39">
        <f>IF(M137=1,MAX(0,MAX(O$5:O137)),"")</f>
        <v>19.1</v>
      </c>
      <c r="Q137" s="40">
        <f>IF(M137=1,P137-O137,"")</f>
        <v>4.07</v>
      </c>
      <c r="R137" s="38">
        <f>IF(M137=1,IF(G137&gt;0,R136+1,0),R136)</f>
        <v>1</v>
      </c>
      <c r="S137" s="38">
        <f>IF(M137=1,IF(G137&lt;0,S136+1,0),S136)</f>
        <v>0</v>
      </c>
      <c r="T137" s="36" t="str">
        <f>IF(M137&lt;&gt;1,"",IF(R136&gt;=3,"前面连赢 3 笔以上","前面连赢 "&amp;R136&amp;" 笔"))</f>
        <v>前面连赢 0 笔</v>
      </c>
      <c r="U137" s="40">
        <f>IF(AND(M137=1,ISNUMBER(H137)),H137-G137,"")</f>
        <v>0.02</v>
      </c>
      <c r="V137" s="41">
        <f>IF(M137=1,O137,NA())</f>
        <v>15.03</v>
      </c>
      <c r="W137" s="41">
        <f>IF(M137=1,-Q137,NA())</f>
        <v>-4.07</v>
      </c>
    </row>
    <row r="138">
      <c r="A138" s="17" t="n">
        <v>134</v>
      </c>
      <c r="B138" s="23" t="n">
        <v>47724</v>
      </c>
      <c r="C138" s="25" t="inlineStr">
        <is>
          <t>区间反转</t>
        </is>
      </c>
      <c r="D138" s="25" t="inlineStr">
        <is>
          <t>品种丙</t>
        </is>
      </c>
      <c r="E138" s="25" t="inlineStr">
        <is>
          <t>空</t>
        </is>
      </c>
      <c r="F138" s="25" t="inlineStr">
        <is>
          <t>夜盘</t>
        </is>
      </c>
      <c r="G138" s="35" t="n">
        <v>0.92</v>
      </c>
      <c r="H138" s="35" t="n">
        <v>0.97</v>
      </c>
      <c r="I138" s="25" t="inlineStr">
        <is>
          <t>A</t>
        </is>
      </c>
      <c r="J138" s="25" t="inlineStr">
        <is>
          <t>无</t>
        </is>
      </c>
      <c r="K138" s="36" t="str">
        <f>IF(ISNUMBER(B138),"周"&amp;CHOOSE(WEEKDAY(B138,2),"一","二","三","四","五","六","日"),"")</f>
        <v>周四</v>
      </c>
      <c r="L138" s="37">
        <f>IF(ISNUMBER(B138),DATE(YEAR(B138),MONTH(B138),1),"")</f>
        <v>47696.0</v>
      </c>
      <c r="M138" s="38">
        <f>IF(AND(ISNUMBER(B138),ISNUMBER(G138)),IF(AND(OR(NOT(ISNUMBER('例-看板'!$C$4)),B138&gt;='例-看板'!$C$4),OR(NOT(ISNUMBER('例-看板'!$E$4)),B138&lt;='例-看板'!$E$4),OR('例-看板'!$C$5="",C138='例-看板'!$C$5),OR('例-看板'!$E$5="",D138='例-看板'!$E$5)),1,0),0)</f>
        <v>1</v>
      </c>
      <c r="N138" s="38">
        <f>IF(M138=1,COUNTIF(M$5:M138,1),"")</f>
        <v>134</v>
      </c>
      <c r="O138" s="39">
        <f>IF(M138=1,SUMIF(M$5:M138,1,G$5:G138),"")</f>
        <v>15.95</v>
      </c>
      <c r="P138" s="39">
        <f>IF(M138=1,MAX(0,MAX(O$5:O138)),"")</f>
        <v>19.1</v>
      </c>
      <c r="Q138" s="40">
        <f>IF(M138=1,P138-O138,"")</f>
        <v>3.15</v>
      </c>
      <c r="R138" s="38">
        <f>IF(M138=1,IF(G138&gt;0,R137+1,0),R137)</f>
        <v>2</v>
      </c>
      <c r="S138" s="38">
        <f>IF(M138=1,IF(G138&lt;0,S137+1,0),S137)</f>
        <v>0</v>
      </c>
      <c r="T138" s="36" t="str">
        <f>IF(M138&lt;&gt;1,"",IF(R137&gt;=3,"前面连赢 3 笔以上","前面连赢 "&amp;R137&amp;" 笔"))</f>
        <v>前面连赢 1 笔</v>
      </c>
      <c r="U138" s="40">
        <f>IF(AND(M138=1,ISNUMBER(H138)),H138-G138,"")</f>
        <v>0.0499999999999999</v>
      </c>
      <c r="V138" s="41">
        <f>IF(M138=1,O138,NA())</f>
        <v>15.95</v>
      </c>
      <c r="W138" s="41">
        <f>IF(M138=1,-Q138,NA())</f>
        <v>-3.15</v>
      </c>
    </row>
    <row r="139">
      <c r="A139" s="17" t="n">
        <v>135</v>
      </c>
      <c r="B139" s="23" t="n">
        <v>47728</v>
      </c>
      <c r="C139" s="25" t="inlineStr">
        <is>
          <t>回踩</t>
        </is>
      </c>
      <c r="D139" s="25" t="inlineStr">
        <is>
          <t>品种乙</t>
        </is>
      </c>
      <c r="E139" s="25" t="inlineStr">
        <is>
          <t>多</t>
        </is>
      </c>
      <c r="F139" s="25" t="inlineStr">
        <is>
          <t>上午</t>
        </is>
      </c>
      <c r="G139" s="35" t="n">
        <v>-2.73</v>
      </c>
      <c r="H139" s="35" t="n">
        <v>-2.67</v>
      </c>
      <c r="I139" s="25" t="inlineStr">
        <is>
          <t>B</t>
        </is>
      </c>
      <c r="J139" s="25" t="inlineStr">
        <is>
          <t>无</t>
        </is>
      </c>
      <c r="K139" s="36" t="str">
        <f>IF(ISNUMBER(B139),"周"&amp;CHOOSE(WEEKDAY(B139,2),"一","二","三","四","五","六","日"),"")</f>
        <v>周一</v>
      </c>
      <c r="L139" s="37">
        <f>IF(ISNUMBER(B139),DATE(YEAR(B139),MONTH(B139),1),"")</f>
        <v>47727.0</v>
      </c>
      <c r="M139" s="38">
        <f>IF(AND(ISNUMBER(B139),ISNUMBER(G139)),IF(AND(OR(NOT(ISNUMBER('例-看板'!$C$4)),B139&gt;='例-看板'!$C$4),OR(NOT(ISNUMBER('例-看板'!$E$4)),B139&lt;='例-看板'!$E$4),OR('例-看板'!$C$5="",C139='例-看板'!$C$5),OR('例-看板'!$E$5="",D139='例-看板'!$E$5)),1,0),0)</f>
        <v>1</v>
      </c>
      <c r="N139" s="38">
        <f>IF(M139=1,COUNTIF(M$5:M139,1),"")</f>
        <v>135</v>
      </c>
      <c r="O139" s="39">
        <f>IF(M139=1,SUMIF(M$5:M139,1,G$5:G139),"")</f>
        <v>13.22</v>
      </c>
      <c r="P139" s="39">
        <f>IF(M139=1,MAX(0,MAX(O$5:O139)),"")</f>
        <v>19.1</v>
      </c>
      <c r="Q139" s="40">
        <f>IF(M139=1,P139-O139,"")</f>
        <v>5.88</v>
      </c>
      <c r="R139" s="38">
        <f>IF(M139=1,IF(G139&gt;0,R138+1,0),R138)</f>
        <v>0</v>
      </c>
      <c r="S139" s="38">
        <f>IF(M139=1,IF(G139&lt;0,S138+1,0),S138)</f>
        <v>1</v>
      </c>
      <c r="T139" s="36" t="str">
        <f>IF(M139&lt;&gt;1,"",IF(R138&gt;=3,"前面连赢 3 笔以上","前面连赢 "&amp;R138&amp;" 笔"))</f>
        <v>前面连赢 2 笔</v>
      </c>
      <c r="U139" s="40">
        <f>IF(AND(M139=1,ISNUMBER(H139)),H139-G139,"")</f>
        <v>0.0600000000000001</v>
      </c>
      <c r="V139" s="41">
        <f>IF(M139=1,O139,NA())</f>
        <v>13.22</v>
      </c>
      <c r="W139" s="41">
        <f>IF(M139=1,-Q139,NA())</f>
        <v>-5.88</v>
      </c>
    </row>
    <row r="140">
      <c r="A140" s="17" t="n">
        <v>136</v>
      </c>
      <c r="B140" s="23" t="n">
        <v>47729</v>
      </c>
      <c r="C140" s="25" t="inlineStr">
        <is>
          <t>回踩</t>
        </is>
      </c>
      <c r="D140" s="25" t="inlineStr">
        <is>
          <t>品种甲</t>
        </is>
      </c>
      <c r="E140" s="25" t="inlineStr">
        <is>
          <t>空</t>
        </is>
      </c>
      <c r="F140" s="25" t="inlineStr">
        <is>
          <t>午后</t>
        </is>
      </c>
      <c r="G140" s="35" t="n">
        <v>-1.06</v>
      </c>
      <c r="H140" s="35" t="n">
        <v>-1.02</v>
      </c>
      <c r="I140" s="25" t="inlineStr">
        <is>
          <t>A</t>
        </is>
      </c>
      <c r="J140" s="25" t="inlineStr">
        <is>
          <t>无</t>
        </is>
      </c>
      <c r="K140" s="36" t="str">
        <f>IF(ISNUMBER(B140),"周"&amp;CHOOSE(WEEKDAY(B140,2),"一","二","三","四","五","六","日"),"")</f>
        <v>周二</v>
      </c>
      <c r="L140" s="37">
        <f>IF(ISNUMBER(B140),DATE(YEAR(B140),MONTH(B140),1),"")</f>
        <v>47727.0</v>
      </c>
      <c r="M140" s="38">
        <f>IF(AND(ISNUMBER(B140),ISNUMBER(G140)),IF(AND(OR(NOT(ISNUMBER('例-看板'!$C$4)),B140&gt;='例-看板'!$C$4),OR(NOT(ISNUMBER('例-看板'!$E$4)),B140&lt;='例-看板'!$E$4),OR('例-看板'!$C$5="",C140='例-看板'!$C$5),OR('例-看板'!$E$5="",D140='例-看板'!$E$5)),1,0),0)</f>
        <v>1</v>
      </c>
      <c r="N140" s="38">
        <f>IF(M140=1,COUNTIF(M$5:M140,1),"")</f>
        <v>136</v>
      </c>
      <c r="O140" s="39">
        <f>IF(M140=1,SUMIF(M$5:M140,1,G$5:G140),"")</f>
        <v>12.16</v>
      </c>
      <c r="P140" s="39">
        <f>IF(M140=1,MAX(0,MAX(O$5:O140)),"")</f>
        <v>19.1</v>
      </c>
      <c r="Q140" s="40">
        <f>IF(M140=1,P140-O140,"")</f>
        <v>6.94</v>
      </c>
      <c r="R140" s="38">
        <f>IF(M140=1,IF(G140&gt;0,R139+1,0),R139)</f>
        <v>0</v>
      </c>
      <c r="S140" s="38">
        <f>IF(M140=1,IF(G140&lt;0,S139+1,0),S139)</f>
        <v>2</v>
      </c>
      <c r="T140" s="36" t="str">
        <f>IF(M140&lt;&gt;1,"",IF(R139&gt;=3,"前面连赢 3 笔以上","前面连赢 "&amp;R139&amp;" 笔"))</f>
        <v>前面连赢 0 笔</v>
      </c>
      <c r="U140" s="40">
        <f>IF(AND(M140=1,ISNUMBER(H140)),H140-G140,"")</f>
        <v>0.04</v>
      </c>
      <c r="V140" s="41">
        <f>IF(M140=1,O140,NA())</f>
        <v>12.16</v>
      </c>
      <c r="W140" s="41">
        <f>IF(M140=1,-Q140,NA())</f>
        <v>-6.94</v>
      </c>
    </row>
    <row r="141">
      <c r="A141" s="17" t="n">
        <v>137</v>
      </c>
      <c r="B141" s="23" t="n">
        <v>47730</v>
      </c>
      <c r="C141" s="25" t="inlineStr">
        <is>
          <t>回踩</t>
        </is>
      </c>
      <c r="D141" s="25" t="inlineStr">
        <is>
          <t>品种甲</t>
        </is>
      </c>
      <c r="E141" s="25" t="inlineStr">
        <is>
          <t>空</t>
        </is>
      </c>
      <c r="F141" s="25" t="inlineStr">
        <is>
          <t>午后</t>
        </is>
      </c>
      <c r="G141" s="35" t="n">
        <v>0.88</v>
      </c>
      <c r="H141" s="35" t="n">
        <v>0.92</v>
      </c>
      <c r="I141" s="25" t="inlineStr">
        <is>
          <t>A</t>
        </is>
      </c>
      <c r="J141" s="25" t="inlineStr">
        <is>
          <t>无</t>
        </is>
      </c>
      <c r="K141" s="36" t="str">
        <f>IF(ISNUMBER(B141),"周"&amp;CHOOSE(WEEKDAY(B141,2),"一","二","三","四","五","六","日"),"")</f>
        <v>周三</v>
      </c>
      <c r="L141" s="37">
        <f>IF(ISNUMBER(B141),DATE(YEAR(B141),MONTH(B141),1),"")</f>
        <v>47727.0</v>
      </c>
      <c r="M141" s="38">
        <f>IF(AND(ISNUMBER(B141),ISNUMBER(G141)),IF(AND(OR(NOT(ISNUMBER('例-看板'!$C$4)),B141&gt;='例-看板'!$C$4),OR(NOT(ISNUMBER('例-看板'!$E$4)),B141&lt;='例-看板'!$E$4),OR('例-看板'!$C$5="",C141='例-看板'!$C$5),OR('例-看板'!$E$5="",D141='例-看板'!$E$5)),1,0),0)</f>
        <v>1</v>
      </c>
      <c r="N141" s="38">
        <f>IF(M141=1,COUNTIF(M$5:M141,1),"")</f>
        <v>137</v>
      </c>
      <c r="O141" s="39">
        <f>IF(M141=1,SUMIF(M$5:M141,1,G$5:G141),"")</f>
        <v>13.04</v>
      </c>
      <c r="P141" s="39">
        <f>IF(M141=1,MAX(0,MAX(O$5:O141)),"")</f>
        <v>19.1</v>
      </c>
      <c r="Q141" s="40">
        <f>IF(M141=1,P141-O141,"")</f>
        <v>6.06</v>
      </c>
      <c r="R141" s="38">
        <f>IF(M141=1,IF(G141&gt;0,R140+1,0),R140)</f>
        <v>1</v>
      </c>
      <c r="S141" s="38">
        <f>IF(M141=1,IF(G141&lt;0,S140+1,0),S140)</f>
        <v>0</v>
      </c>
      <c r="T141" s="36" t="str">
        <f>IF(M141&lt;&gt;1,"",IF(R140&gt;=3,"前面连赢 3 笔以上","前面连赢 "&amp;R140&amp;" 笔"))</f>
        <v>前面连赢 0 笔</v>
      </c>
      <c r="U141" s="40">
        <f>IF(AND(M141=1,ISNUMBER(H141)),H141-G141,"")</f>
        <v>0.04</v>
      </c>
      <c r="V141" s="41">
        <f>IF(M141=1,O141,NA())</f>
        <v>13.04</v>
      </c>
      <c r="W141" s="41">
        <f>IF(M141=1,-Q141,NA())</f>
        <v>-6.06</v>
      </c>
    </row>
    <row r="142">
      <c r="A142" s="17" t="n">
        <v>138</v>
      </c>
      <c r="B142" s="23" t="n">
        <v>47731</v>
      </c>
      <c r="C142" s="25" t="inlineStr">
        <is>
          <t>突破</t>
        </is>
      </c>
      <c r="D142" s="25" t="inlineStr">
        <is>
          <t>品种丙</t>
        </is>
      </c>
      <c r="E142" s="25" t="inlineStr">
        <is>
          <t>多</t>
        </is>
      </c>
      <c r="F142" s="25" t="inlineStr">
        <is>
          <t>开盘 30 分钟</t>
        </is>
      </c>
      <c r="G142" s="35" t="n">
        <v>-1.06</v>
      </c>
      <c r="H142" s="35" t="n">
        <v>-1.02</v>
      </c>
      <c r="I142" s="25" t="inlineStr">
        <is>
          <t>A</t>
        </is>
      </c>
      <c r="J142" s="25" t="inlineStr">
        <is>
          <t>无</t>
        </is>
      </c>
      <c r="K142" s="36" t="str">
        <f>IF(ISNUMBER(B142),"周"&amp;CHOOSE(WEEKDAY(B142,2),"一","二","三","四","五","六","日"),"")</f>
        <v>周四</v>
      </c>
      <c r="L142" s="37">
        <f>IF(ISNUMBER(B142),DATE(YEAR(B142),MONTH(B142),1),"")</f>
        <v>47727.0</v>
      </c>
      <c r="M142" s="38">
        <f>IF(AND(ISNUMBER(B142),ISNUMBER(G142)),IF(AND(OR(NOT(ISNUMBER('例-看板'!$C$4)),B142&gt;='例-看板'!$C$4),OR(NOT(ISNUMBER('例-看板'!$E$4)),B142&lt;='例-看板'!$E$4),OR('例-看板'!$C$5="",C142='例-看板'!$C$5),OR('例-看板'!$E$5="",D142='例-看板'!$E$5)),1,0),0)</f>
        <v>1</v>
      </c>
      <c r="N142" s="38">
        <f>IF(M142=1,COUNTIF(M$5:M142,1),"")</f>
        <v>138</v>
      </c>
      <c r="O142" s="39">
        <f>IF(M142=1,SUMIF(M$5:M142,1,G$5:G142),"")</f>
        <v>11.98</v>
      </c>
      <c r="P142" s="39">
        <f>IF(M142=1,MAX(0,MAX(O$5:O142)),"")</f>
        <v>19.1</v>
      </c>
      <c r="Q142" s="40">
        <f>IF(M142=1,P142-O142,"")</f>
        <v>7.12</v>
      </c>
      <c r="R142" s="38">
        <f>IF(M142=1,IF(G142&gt;0,R141+1,0),R141)</f>
        <v>0</v>
      </c>
      <c r="S142" s="38">
        <f>IF(M142=1,IF(G142&lt;0,S141+1,0),S141)</f>
        <v>1</v>
      </c>
      <c r="T142" s="36" t="str">
        <f>IF(M142&lt;&gt;1,"",IF(R141&gt;=3,"前面连赢 3 笔以上","前面连赢 "&amp;R141&amp;" 笔"))</f>
        <v>前面连赢 1 笔</v>
      </c>
      <c r="U142" s="40">
        <f>IF(AND(M142=1,ISNUMBER(H142)),H142-G142,"")</f>
        <v>0.04</v>
      </c>
      <c r="V142" s="41">
        <f>IF(M142=1,O142,NA())</f>
        <v>11.98</v>
      </c>
      <c r="W142" s="41">
        <f>IF(M142=1,-Q142,NA())</f>
        <v>-7.12</v>
      </c>
    </row>
    <row r="143">
      <c r="A143" s="17" t="n">
        <v>139</v>
      </c>
      <c r="B143" s="23" t="n">
        <v>47732</v>
      </c>
      <c r="C143" s="25" t="inlineStr">
        <is>
          <t>区间反转</t>
        </is>
      </c>
      <c r="D143" s="25" t="inlineStr">
        <is>
          <t>品种甲</t>
        </is>
      </c>
      <c r="E143" s="25" t="inlineStr">
        <is>
          <t>多</t>
        </is>
      </c>
      <c r="F143" s="25" t="inlineStr">
        <is>
          <t>午后</t>
        </is>
      </c>
      <c r="G143" s="35" t="n">
        <v>0.57</v>
      </c>
      <c r="H143" s="35" t="n">
        <v>0.63</v>
      </c>
      <c r="I143" s="25" t="inlineStr">
        <is>
          <t>A</t>
        </is>
      </c>
      <c r="J143" s="25" t="inlineStr">
        <is>
          <t>无</t>
        </is>
      </c>
      <c r="K143" s="36" t="str">
        <f>IF(ISNUMBER(B143),"周"&amp;CHOOSE(WEEKDAY(B143,2),"一","二","三","四","五","六","日"),"")</f>
        <v>周五</v>
      </c>
      <c r="L143" s="37">
        <f>IF(ISNUMBER(B143),DATE(YEAR(B143),MONTH(B143),1),"")</f>
        <v>47727.0</v>
      </c>
      <c r="M143" s="38">
        <f>IF(AND(ISNUMBER(B143),ISNUMBER(G143)),IF(AND(OR(NOT(ISNUMBER('例-看板'!$C$4)),B143&gt;='例-看板'!$C$4),OR(NOT(ISNUMBER('例-看板'!$E$4)),B143&lt;='例-看板'!$E$4),OR('例-看板'!$C$5="",C143='例-看板'!$C$5),OR('例-看板'!$E$5="",D143='例-看板'!$E$5)),1,0),0)</f>
        <v>1</v>
      </c>
      <c r="N143" s="38">
        <f>IF(M143=1,COUNTIF(M$5:M143,1),"")</f>
        <v>139</v>
      </c>
      <c r="O143" s="39">
        <f>IF(M143=1,SUMIF(M$5:M143,1,G$5:G143),"")</f>
        <v>12.55</v>
      </c>
      <c r="P143" s="39">
        <f>IF(M143=1,MAX(0,MAX(O$5:O143)),"")</f>
        <v>19.1</v>
      </c>
      <c r="Q143" s="40">
        <f>IF(M143=1,P143-O143,"")</f>
        <v>6.55</v>
      </c>
      <c r="R143" s="38">
        <f>IF(M143=1,IF(G143&gt;0,R142+1,0),R142)</f>
        <v>1</v>
      </c>
      <c r="S143" s="38">
        <f>IF(M143=1,IF(G143&lt;0,S142+1,0),S142)</f>
        <v>0</v>
      </c>
      <c r="T143" s="36" t="str">
        <f>IF(M143&lt;&gt;1,"",IF(R142&gt;=3,"前面连赢 3 笔以上","前面连赢 "&amp;R142&amp;" 笔"))</f>
        <v>前面连赢 0 笔</v>
      </c>
      <c r="U143" s="40">
        <f>IF(AND(M143=1,ISNUMBER(H143)),H143-G143,"")</f>
        <v>0.0600000000000001</v>
      </c>
      <c r="V143" s="41">
        <f>IF(M143=1,O143,NA())</f>
        <v>12.55</v>
      </c>
      <c r="W143" s="41">
        <f>IF(M143=1,-Q143,NA())</f>
        <v>-6.55</v>
      </c>
    </row>
    <row r="144">
      <c r="A144" s="17" t="n">
        <v>140</v>
      </c>
      <c r="B144" s="23" t="n">
        <v>47735</v>
      </c>
      <c r="C144" s="25" t="inlineStr">
        <is>
          <t>区间反转</t>
        </is>
      </c>
      <c r="D144" s="25" t="inlineStr">
        <is>
          <t>品种乙</t>
        </is>
      </c>
      <c r="E144" s="25" t="inlineStr">
        <is>
          <t>多</t>
        </is>
      </c>
      <c r="F144" s="25" t="inlineStr">
        <is>
          <t>上午</t>
        </is>
      </c>
      <c r="G144" s="35" t="n">
        <v>1.8</v>
      </c>
      <c r="H144" s="35" t="n">
        <v>1.83</v>
      </c>
      <c r="I144" s="25" t="inlineStr">
        <is>
          <t>B</t>
        </is>
      </c>
      <c r="J144" s="25" t="inlineStr">
        <is>
          <t>无</t>
        </is>
      </c>
      <c r="K144" s="36" t="str">
        <f>IF(ISNUMBER(B144),"周"&amp;CHOOSE(WEEKDAY(B144,2),"一","二","三","四","五","六","日"),"")</f>
        <v>周一</v>
      </c>
      <c r="L144" s="37">
        <f>IF(ISNUMBER(B144),DATE(YEAR(B144),MONTH(B144),1),"")</f>
        <v>47727.0</v>
      </c>
      <c r="M144" s="38">
        <f>IF(AND(ISNUMBER(B144),ISNUMBER(G144)),IF(AND(OR(NOT(ISNUMBER('例-看板'!$C$4)),B144&gt;='例-看板'!$C$4),OR(NOT(ISNUMBER('例-看板'!$E$4)),B144&lt;='例-看板'!$E$4),OR('例-看板'!$C$5="",C144='例-看板'!$C$5),OR('例-看板'!$E$5="",D144='例-看板'!$E$5)),1,0),0)</f>
        <v>1</v>
      </c>
      <c r="N144" s="38">
        <f>IF(M144=1,COUNTIF(M$5:M144,1),"")</f>
        <v>140</v>
      </c>
      <c r="O144" s="39">
        <f>IF(M144=1,SUMIF(M$5:M144,1,G$5:G144),"")</f>
        <v>14.35</v>
      </c>
      <c r="P144" s="39">
        <f>IF(M144=1,MAX(0,MAX(O$5:O144)),"")</f>
        <v>19.1</v>
      </c>
      <c r="Q144" s="40">
        <f>IF(M144=1,P144-O144,"")</f>
        <v>4.75</v>
      </c>
      <c r="R144" s="38">
        <f>IF(M144=1,IF(G144&gt;0,R143+1,0),R143)</f>
        <v>2</v>
      </c>
      <c r="S144" s="38">
        <f>IF(M144=1,IF(G144&lt;0,S143+1,0),S143)</f>
        <v>0</v>
      </c>
      <c r="T144" s="36" t="str">
        <f>IF(M144&lt;&gt;1,"",IF(R143&gt;=3,"前面连赢 3 笔以上","前面连赢 "&amp;R143&amp;" 笔"))</f>
        <v>前面连赢 1 笔</v>
      </c>
      <c r="U144" s="40">
        <f>IF(AND(M144=1,ISNUMBER(H144)),H144-G144,"")</f>
        <v>0.03</v>
      </c>
      <c r="V144" s="41">
        <f>IF(M144=1,O144,NA())</f>
        <v>14.35</v>
      </c>
      <c r="W144" s="41">
        <f>IF(M144=1,-Q144,NA())</f>
        <v>-4.75</v>
      </c>
    </row>
    <row r="145">
      <c r="A145" s="17" t="n">
        <v>141</v>
      </c>
      <c r="B145" s="23" t="n">
        <v>47736</v>
      </c>
      <c r="C145" s="25" t="inlineStr">
        <is>
          <t>突破</t>
        </is>
      </c>
      <c r="D145" s="25" t="inlineStr">
        <is>
          <t>品种乙</t>
        </is>
      </c>
      <c r="E145" s="25" t="inlineStr">
        <is>
          <t>空</t>
        </is>
      </c>
      <c r="F145" s="25" t="inlineStr">
        <is>
          <t>尾盘</t>
        </is>
      </c>
      <c r="G145" s="35" t="n">
        <v>-0.9399999999999999</v>
      </c>
      <c r="H145" s="35" t="n">
        <v>-0.88</v>
      </c>
      <c r="I145" s="25" t="inlineStr">
        <is>
          <t>A</t>
        </is>
      </c>
      <c r="J145" s="25" t="inlineStr">
        <is>
          <t>无</t>
        </is>
      </c>
      <c r="K145" s="36" t="str">
        <f>IF(ISNUMBER(B145),"周"&amp;CHOOSE(WEEKDAY(B145,2),"一","二","三","四","五","六","日"),"")</f>
        <v>周二</v>
      </c>
      <c r="L145" s="37">
        <f>IF(ISNUMBER(B145),DATE(YEAR(B145),MONTH(B145),1),"")</f>
        <v>47727.0</v>
      </c>
      <c r="M145" s="38">
        <f>IF(AND(ISNUMBER(B145),ISNUMBER(G145)),IF(AND(OR(NOT(ISNUMBER('例-看板'!$C$4)),B145&gt;='例-看板'!$C$4),OR(NOT(ISNUMBER('例-看板'!$E$4)),B145&lt;='例-看板'!$E$4),OR('例-看板'!$C$5="",C145='例-看板'!$C$5),OR('例-看板'!$E$5="",D145='例-看板'!$E$5)),1,0),0)</f>
        <v>1</v>
      </c>
      <c r="N145" s="38">
        <f>IF(M145=1,COUNTIF(M$5:M145,1),"")</f>
        <v>141</v>
      </c>
      <c r="O145" s="39">
        <f>IF(M145=1,SUMIF(M$5:M145,1,G$5:G145),"")</f>
        <v>13.41</v>
      </c>
      <c r="P145" s="39">
        <f>IF(M145=1,MAX(0,MAX(O$5:O145)),"")</f>
        <v>19.1</v>
      </c>
      <c r="Q145" s="40">
        <f>IF(M145=1,P145-O145,"")</f>
        <v>5.69</v>
      </c>
      <c r="R145" s="38">
        <f>IF(M145=1,IF(G145&gt;0,R144+1,0),R144)</f>
        <v>0</v>
      </c>
      <c r="S145" s="38">
        <f>IF(M145=1,IF(G145&lt;0,S144+1,0),S144)</f>
        <v>1</v>
      </c>
      <c r="T145" s="36" t="str">
        <f>IF(M145&lt;&gt;1,"",IF(R144&gt;=3,"前面连赢 3 笔以上","前面连赢 "&amp;R144&amp;" 笔"))</f>
        <v>前面连赢 2 笔</v>
      </c>
      <c r="U145" s="40">
        <f>IF(AND(M145=1,ISNUMBER(H145)),H145-G145,"")</f>
        <v>0.0599999999999999</v>
      </c>
      <c r="V145" s="41">
        <f>IF(M145=1,O145,NA())</f>
        <v>13.41</v>
      </c>
      <c r="W145" s="41">
        <f>IF(M145=1,-Q145,NA())</f>
        <v>-5.69</v>
      </c>
    </row>
    <row r="146">
      <c r="A146" s="17" t="n">
        <v>142</v>
      </c>
      <c r="B146" s="23" t="n">
        <v>47737</v>
      </c>
      <c r="C146" s="25" t="inlineStr">
        <is>
          <t>区间反转</t>
        </is>
      </c>
      <c r="D146" s="25" t="inlineStr">
        <is>
          <t>品种丙</t>
        </is>
      </c>
      <c r="E146" s="25" t="inlineStr">
        <is>
          <t>空</t>
        </is>
      </c>
      <c r="F146" s="25" t="inlineStr">
        <is>
          <t>午后</t>
        </is>
      </c>
      <c r="G146" s="35" t="n">
        <v>0.71</v>
      </c>
      <c r="H146" s="35" t="n">
        <v>0.76</v>
      </c>
      <c r="I146" s="25" t="inlineStr">
        <is>
          <t>B</t>
        </is>
      </c>
      <c r="J146" s="25" t="inlineStr">
        <is>
          <t>无</t>
        </is>
      </c>
      <c r="K146" s="36" t="str">
        <f>IF(ISNUMBER(B146),"周"&amp;CHOOSE(WEEKDAY(B146,2),"一","二","三","四","五","六","日"),"")</f>
        <v>周三</v>
      </c>
      <c r="L146" s="37">
        <f>IF(ISNUMBER(B146),DATE(YEAR(B146),MONTH(B146),1),"")</f>
        <v>47727.0</v>
      </c>
      <c r="M146" s="38">
        <f>IF(AND(ISNUMBER(B146),ISNUMBER(G146)),IF(AND(OR(NOT(ISNUMBER('例-看板'!$C$4)),B146&gt;='例-看板'!$C$4),OR(NOT(ISNUMBER('例-看板'!$E$4)),B146&lt;='例-看板'!$E$4),OR('例-看板'!$C$5="",C146='例-看板'!$C$5),OR('例-看板'!$E$5="",D146='例-看板'!$E$5)),1,0),0)</f>
        <v>1</v>
      </c>
      <c r="N146" s="38">
        <f>IF(M146=1,COUNTIF(M$5:M146,1),"")</f>
        <v>142</v>
      </c>
      <c r="O146" s="39">
        <f>IF(M146=1,SUMIF(M$5:M146,1,G$5:G146),"")</f>
        <v>14.12</v>
      </c>
      <c r="P146" s="39">
        <f>IF(M146=1,MAX(0,MAX(O$5:O146)),"")</f>
        <v>19.1</v>
      </c>
      <c r="Q146" s="40">
        <f>IF(M146=1,P146-O146,"")</f>
        <v>4.98</v>
      </c>
      <c r="R146" s="38">
        <f>IF(M146=1,IF(G146&gt;0,R145+1,0),R145)</f>
        <v>1</v>
      </c>
      <c r="S146" s="38">
        <f>IF(M146=1,IF(G146&lt;0,S145+1,0),S145)</f>
        <v>0</v>
      </c>
      <c r="T146" s="36" t="str">
        <f>IF(M146&lt;&gt;1,"",IF(R145&gt;=3,"前面连赢 3 笔以上","前面连赢 "&amp;R145&amp;" 笔"))</f>
        <v>前面连赢 0 笔</v>
      </c>
      <c r="U146" s="40">
        <f>IF(AND(M146=1,ISNUMBER(H146)),H146-G146,"")</f>
        <v>0.05</v>
      </c>
      <c r="V146" s="41">
        <f>IF(M146=1,O146,NA())</f>
        <v>14.12</v>
      </c>
      <c r="W146" s="41">
        <f>IF(M146=1,-Q146,NA())</f>
        <v>-4.98</v>
      </c>
    </row>
    <row r="147">
      <c r="A147" s="17" t="n">
        <v>143</v>
      </c>
      <c r="B147" s="23" t="n">
        <v>47738</v>
      </c>
      <c r="C147" s="25" t="inlineStr">
        <is>
          <t>突破</t>
        </is>
      </c>
      <c r="D147" s="25" t="inlineStr">
        <is>
          <t>品种甲</t>
        </is>
      </c>
      <c r="E147" s="25" t="inlineStr">
        <is>
          <t>多</t>
        </is>
      </c>
      <c r="F147" s="25" t="inlineStr">
        <is>
          <t>午后</t>
        </is>
      </c>
      <c r="G147" s="35" t="n">
        <v>-0.9</v>
      </c>
      <c r="H147" s="35" t="n">
        <v>-0.88</v>
      </c>
      <c r="I147" s="25" t="inlineStr">
        <is>
          <t>B</t>
        </is>
      </c>
      <c r="J147" s="25" t="inlineStr">
        <is>
          <t>无</t>
        </is>
      </c>
      <c r="K147" s="36" t="str">
        <f>IF(ISNUMBER(B147),"周"&amp;CHOOSE(WEEKDAY(B147,2),"一","二","三","四","五","六","日"),"")</f>
        <v>周四</v>
      </c>
      <c r="L147" s="37">
        <f>IF(ISNUMBER(B147),DATE(YEAR(B147),MONTH(B147),1),"")</f>
        <v>47727.0</v>
      </c>
      <c r="M147" s="38">
        <f>IF(AND(ISNUMBER(B147),ISNUMBER(G147)),IF(AND(OR(NOT(ISNUMBER('例-看板'!$C$4)),B147&gt;='例-看板'!$C$4),OR(NOT(ISNUMBER('例-看板'!$E$4)),B147&lt;='例-看板'!$E$4),OR('例-看板'!$C$5="",C147='例-看板'!$C$5),OR('例-看板'!$E$5="",D147='例-看板'!$E$5)),1,0),0)</f>
        <v>1</v>
      </c>
      <c r="N147" s="38">
        <f>IF(M147=1,COUNTIF(M$5:M147,1),"")</f>
        <v>143</v>
      </c>
      <c r="O147" s="39">
        <f>IF(M147=1,SUMIF(M$5:M147,1,G$5:G147),"")</f>
        <v>13.22</v>
      </c>
      <c r="P147" s="39">
        <f>IF(M147=1,MAX(0,MAX(O$5:O147)),"")</f>
        <v>19.1</v>
      </c>
      <c r="Q147" s="40">
        <f>IF(M147=1,P147-O147,"")</f>
        <v>5.88</v>
      </c>
      <c r="R147" s="38">
        <f>IF(M147=1,IF(G147&gt;0,R146+1,0),R146)</f>
        <v>0</v>
      </c>
      <c r="S147" s="38">
        <f>IF(M147=1,IF(G147&lt;0,S146+1,0),S146)</f>
        <v>1</v>
      </c>
      <c r="T147" s="36" t="str">
        <f>IF(M147&lt;&gt;1,"",IF(R146&gt;=3,"前面连赢 3 笔以上","前面连赢 "&amp;R146&amp;" 笔"))</f>
        <v>前面连赢 1 笔</v>
      </c>
      <c r="U147" s="40">
        <f>IF(AND(M147=1,ISNUMBER(H147)),H147-G147,"")</f>
        <v>0.02</v>
      </c>
      <c r="V147" s="41">
        <f>IF(M147=1,O147,NA())</f>
        <v>13.22</v>
      </c>
      <c r="W147" s="41">
        <f>IF(M147=1,-Q147,NA())</f>
        <v>-5.88</v>
      </c>
    </row>
    <row r="148">
      <c r="A148" s="17" t="n">
        <v>144</v>
      </c>
      <c r="B148" s="23" t="n">
        <v>47739</v>
      </c>
      <c r="C148" s="25" t="inlineStr">
        <is>
          <t>回踩</t>
        </is>
      </c>
      <c r="D148" s="25" t="inlineStr">
        <is>
          <t>品种乙</t>
        </is>
      </c>
      <c r="E148" s="25" t="inlineStr">
        <is>
          <t>多</t>
        </is>
      </c>
      <c r="F148" s="25" t="inlineStr">
        <is>
          <t>上午</t>
        </is>
      </c>
      <c r="G148" s="35" t="n">
        <v>1.59</v>
      </c>
      <c r="H148" s="35" t="n">
        <v>1.61</v>
      </c>
      <c r="I148" s="25" t="inlineStr">
        <is>
          <t>A</t>
        </is>
      </c>
      <c r="J148" s="25" t="inlineStr">
        <is>
          <t>无</t>
        </is>
      </c>
      <c r="K148" s="36" t="str">
        <f>IF(ISNUMBER(B148),"周"&amp;CHOOSE(WEEKDAY(B148,2),"一","二","三","四","五","六","日"),"")</f>
        <v>周五</v>
      </c>
      <c r="L148" s="37">
        <f>IF(ISNUMBER(B148),DATE(YEAR(B148),MONTH(B148),1),"")</f>
        <v>47727.0</v>
      </c>
      <c r="M148" s="38">
        <f>IF(AND(ISNUMBER(B148),ISNUMBER(G148)),IF(AND(OR(NOT(ISNUMBER('例-看板'!$C$4)),B148&gt;='例-看板'!$C$4),OR(NOT(ISNUMBER('例-看板'!$E$4)),B148&lt;='例-看板'!$E$4),OR('例-看板'!$C$5="",C148='例-看板'!$C$5),OR('例-看板'!$E$5="",D148='例-看板'!$E$5)),1,0),0)</f>
        <v>1</v>
      </c>
      <c r="N148" s="38">
        <f>IF(M148=1,COUNTIF(M$5:M148,1),"")</f>
        <v>144</v>
      </c>
      <c r="O148" s="39">
        <f>IF(M148=1,SUMIF(M$5:M148,1,G$5:G148),"")</f>
        <v>14.81</v>
      </c>
      <c r="P148" s="39">
        <f>IF(M148=1,MAX(0,MAX(O$5:O148)),"")</f>
        <v>19.1</v>
      </c>
      <c r="Q148" s="40">
        <f>IF(M148=1,P148-O148,"")</f>
        <v>4.29</v>
      </c>
      <c r="R148" s="38">
        <f>IF(M148=1,IF(G148&gt;0,R147+1,0),R147)</f>
        <v>1</v>
      </c>
      <c r="S148" s="38">
        <f>IF(M148=1,IF(G148&lt;0,S147+1,0),S147)</f>
        <v>0</v>
      </c>
      <c r="T148" s="36" t="str">
        <f>IF(M148&lt;&gt;1,"",IF(R147&gt;=3,"前面连赢 3 笔以上","前面连赢 "&amp;R147&amp;" 笔"))</f>
        <v>前面连赢 0 笔</v>
      </c>
      <c r="U148" s="40">
        <f>IF(AND(M148=1,ISNUMBER(H148)),H148-G148,"")</f>
        <v>0.02</v>
      </c>
      <c r="V148" s="41">
        <f>IF(M148=1,O148,NA())</f>
        <v>14.81</v>
      </c>
      <c r="W148" s="41">
        <f>IF(M148=1,-Q148,NA())</f>
        <v>-4.29</v>
      </c>
    </row>
    <row r="149">
      <c r="A149" s="17" t="n">
        <v>145</v>
      </c>
      <c r="B149" s="23" t="n">
        <v>47742</v>
      </c>
      <c r="C149" s="25" t="inlineStr">
        <is>
          <t>回踩</t>
        </is>
      </c>
      <c r="D149" s="25" t="inlineStr">
        <is>
          <t>品种乙</t>
        </is>
      </c>
      <c r="E149" s="25" t="inlineStr">
        <is>
          <t>空</t>
        </is>
      </c>
      <c r="F149" s="25" t="inlineStr">
        <is>
          <t>午后</t>
        </is>
      </c>
      <c r="G149" s="35" t="n">
        <v>0.44</v>
      </c>
      <c r="H149" s="35" t="n">
        <v>0.47</v>
      </c>
      <c r="I149" s="25" t="inlineStr">
        <is>
          <t>B</t>
        </is>
      </c>
      <c r="J149" s="25" t="inlineStr">
        <is>
          <t>无</t>
        </is>
      </c>
      <c r="K149" s="36" t="str">
        <f>IF(ISNUMBER(B149),"周"&amp;CHOOSE(WEEKDAY(B149,2),"一","二","三","四","五","六","日"),"")</f>
        <v>周一</v>
      </c>
      <c r="L149" s="37">
        <f>IF(ISNUMBER(B149),DATE(YEAR(B149),MONTH(B149),1),"")</f>
        <v>47727.0</v>
      </c>
      <c r="M149" s="38">
        <f>IF(AND(ISNUMBER(B149),ISNUMBER(G149)),IF(AND(OR(NOT(ISNUMBER('例-看板'!$C$4)),B149&gt;='例-看板'!$C$4),OR(NOT(ISNUMBER('例-看板'!$E$4)),B149&lt;='例-看板'!$E$4),OR('例-看板'!$C$5="",C149='例-看板'!$C$5),OR('例-看板'!$E$5="",D149='例-看板'!$E$5)),1,0),0)</f>
        <v>1</v>
      </c>
      <c r="N149" s="38">
        <f>IF(M149=1,COUNTIF(M$5:M149,1),"")</f>
        <v>145</v>
      </c>
      <c r="O149" s="39">
        <f>IF(M149=1,SUMIF(M$5:M149,1,G$5:G149),"")</f>
        <v>15.25</v>
      </c>
      <c r="P149" s="39">
        <f>IF(M149=1,MAX(0,MAX(O$5:O149)),"")</f>
        <v>19.1</v>
      </c>
      <c r="Q149" s="40">
        <f>IF(M149=1,P149-O149,"")</f>
        <v>3.85</v>
      </c>
      <c r="R149" s="38">
        <f>IF(M149=1,IF(G149&gt;0,R148+1,0),R148)</f>
        <v>2</v>
      </c>
      <c r="S149" s="38">
        <f>IF(M149=1,IF(G149&lt;0,S148+1,0),S148)</f>
        <v>0</v>
      </c>
      <c r="T149" s="36" t="str">
        <f>IF(M149&lt;&gt;1,"",IF(R148&gt;=3,"前面连赢 3 笔以上","前面连赢 "&amp;R148&amp;" 笔"))</f>
        <v>前面连赢 1 笔</v>
      </c>
      <c r="U149" s="40">
        <f>IF(AND(M149=1,ISNUMBER(H149)),H149-G149,"")</f>
        <v>0.03</v>
      </c>
      <c r="V149" s="41">
        <f>IF(M149=1,O149,NA())</f>
        <v>15.25</v>
      </c>
      <c r="W149" s="41">
        <f>IF(M149=1,-Q149,NA())</f>
        <v>-3.85</v>
      </c>
    </row>
    <row r="150">
      <c r="A150" s="17" t="n">
        <v>146</v>
      </c>
      <c r="B150" s="23" t="n">
        <v>47743</v>
      </c>
      <c r="C150" s="25" t="inlineStr">
        <is>
          <t>突破</t>
        </is>
      </c>
      <c r="D150" s="25" t="inlineStr">
        <is>
          <t>品种丙</t>
        </is>
      </c>
      <c r="E150" s="25" t="inlineStr">
        <is>
          <t>空</t>
        </is>
      </c>
      <c r="F150" s="25" t="inlineStr">
        <is>
          <t>夜盘</t>
        </is>
      </c>
      <c r="G150" s="35" t="n">
        <v>-1.1</v>
      </c>
      <c r="H150" s="35" t="n">
        <v>-1.07</v>
      </c>
      <c r="I150" s="25" t="inlineStr">
        <is>
          <t>A</t>
        </is>
      </c>
      <c r="J150" s="25" t="inlineStr">
        <is>
          <t>无</t>
        </is>
      </c>
      <c r="K150" s="36" t="str">
        <f>IF(ISNUMBER(B150),"周"&amp;CHOOSE(WEEKDAY(B150,2),"一","二","三","四","五","六","日"),"")</f>
        <v>周二</v>
      </c>
      <c r="L150" s="37">
        <f>IF(ISNUMBER(B150),DATE(YEAR(B150),MONTH(B150),1),"")</f>
        <v>47727.0</v>
      </c>
      <c r="M150" s="38">
        <f>IF(AND(ISNUMBER(B150),ISNUMBER(G150)),IF(AND(OR(NOT(ISNUMBER('例-看板'!$C$4)),B150&gt;='例-看板'!$C$4),OR(NOT(ISNUMBER('例-看板'!$E$4)),B150&lt;='例-看板'!$E$4),OR('例-看板'!$C$5="",C150='例-看板'!$C$5),OR('例-看板'!$E$5="",D150='例-看板'!$E$5)),1,0),0)</f>
        <v>1</v>
      </c>
      <c r="N150" s="38">
        <f>IF(M150=1,COUNTIF(M$5:M150,1),"")</f>
        <v>146</v>
      </c>
      <c r="O150" s="39">
        <f>IF(M150=1,SUMIF(M$5:M150,1,G$5:G150),"")</f>
        <v>14.15</v>
      </c>
      <c r="P150" s="39">
        <f>IF(M150=1,MAX(0,MAX(O$5:O150)),"")</f>
        <v>19.1</v>
      </c>
      <c r="Q150" s="40">
        <f>IF(M150=1,P150-O150,"")</f>
        <v>4.95</v>
      </c>
      <c r="R150" s="38">
        <f>IF(M150=1,IF(G150&gt;0,R149+1,0),R149)</f>
        <v>0</v>
      </c>
      <c r="S150" s="38">
        <f>IF(M150=1,IF(G150&lt;0,S149+1,0),S149)</f>
        <v>1</v>
      </c>
      <c r="T150" s="36" t="str">
        <f>IF(M150&lt;&gt;1,"",IF(R149&gt;=3,"前面连赢 3 笔以上","前面连赢 "&amp;R149&amp;" 笔"))</f>
        <v>前面连赢 2 笔</v>
      </c>
      <c r="U150" s="40">
        <f>IF(AND(M150=1,ISNUMBER(H150)),H150-G150,"")</f>
        <v>0.03</v>
      </c>
      <c r="V150" s="41">
        <f>IF(M150=1,O150,NA())</f>
        <v>14.15</v>
      </c>
      <c r="W150" s="41">
        <f>IF(M150=1,-Q150,NA())</f>
        <v>-4.95</v>
      </c>
    </row>
    <row r="151">
      <c r="A151" s="17" t="n">
        <v>147</v>
      </c>
      <c r="B151" s="23" t="n">
        <v>47749</v>
      </c>
      <c r="C151" s="25" t="inlineStr">
        <is>
          <t>回踩</t>
        </is>
      </c>
      <c r="D151" s="25" t="inlineStr">
        <is>
          <t>品种丙</t>
        </is>
      </c>
      <c r="E151" s="25" t="inlineStr">
        <is>
          <t>多</t>
        </is>
      </c>
      <c r="F151" s="25" t="inlineStr">
        <is>
          <t>上午</t>
        </is>
      </c>
      <c r="G151" s="35" t="n">
        <v>1.89</v>
      </c>
      <c r="H151" s="35" t="n">
        <v>1.92</v>
      </c>
      <c r="I151" s="25" t="inlineStr">
        <is>
          <t>B</t>
        </is>
      </c>
      <c r="J151" s="25" t="inlineStr">
        <is>
          <t>无</t>
        </is>
      </c>
      <c r="K151" s="36" t="str">
        <f>IF(ISNUMBER(B151),"周"&amp;CHOOSE(WEEKDAY(B151,2),"一","二","三","四","五","六","日"),"")</f>
        <v>周一</v>
      </c>
      <c r="L151" s="37">
        <f>IF(ISNUMBER(B151),DATE(YEAR(B151),MONTH(B151),1),"")</f>
        <v>47727.0</v>
      </c>
      <c r="M151" s="38">
        <f>IF(AND(ISNUMBER(B151),ISNUMBER(G151)),IF(AND(OR(NOT(ISNUMBER('例-看板'!$C$4)),B151&gt;='例-看板'!$C$4),OR(NOT(ISNUMBER('例-看板'!$E$4)),B151&lt;='例-看板'!$E$4),OR('例-看板'!$C$5="",C151='例-看板'!$C$5),OR('例-看板'!$E$5="",D151='例-看板'!$E$5)),1,0),0)</f>
        <v>1</v>
      </c>
      <c r="N151" s="38">
        <f>IF(M151=1,COUNTIF(M$5:M151,1),"")</f>
        <v>147</v>
      </c>
      <c r="O151" s="39">
        <f>IF(M151=1,SUMIF(M$5:M151,1,G$5:G151),"")</f>
        <v>16.04</v>
      </c>
      <c r="P151" s="39">
        <f>IF(M151=1,MAX(0,MAX(O$5:O151)),"")</f>
        <v>19.1</v>
      </c>
      <c r="Q151" s="40">
        <f>IF(M151=1,P151-O151,"")</f>
        <v>3.06</v>
      </c>
      <c r="R151" s="38">
        <f>IF(M151=1,IF(G151&gt;0,R150+1,0),R150)</f>
        <v>1</v>
      </c>
      <c r="S151" s="38">
        <f>IF(M151=1,IF(G151&lt;0,S150+1,0),S150)</f>
        <v>0</v>
      </c>
      <c r="T151" s="36" t="str">
        <f>IF(M151&lt;&gt;1,"",IF(R150&gt;=3,"前面连赢 3 笔以上","前面连赢 "&amp;R150&amp;" 笔"))</f>
        <v>前面连赢 0 笔</v>
      </c>
      <c r="U151" s="40">
        <f>IF(AND(M151=1,ISNUMBER(H151)),H151-G151,"")</f>
        <v>0.03</v>
      </c>
      <c r="V151" s="41">
        <f>IF(M151=1,O151,NA())</f>
        <v>16.04</v>
      </c>
      <c r="W151" s="41">
        <f>IF(M151=1,-Q151,NA())</f>
        <v>-3.06</v>
      </c>
    </row>
    <row r="152">
      <c r="A152" s="17" t="n">
        <v>148</v>
      </c>
      <c r="B152" s="23" t="n">
        <v>47751</v>
      </c>
      <c r="C152" s="25" t="inlineStr">
        <is>
          <t>回踩</t>
        </is>
      </c>
      <c r="D152" s="25" t="inlineStr">
        <is>
          <t>品种丙</t>
        </is>
      </c>
      <c r="E152" s="25" t="inlineStr">
        <is>
          <t>空</t>
        </is>
      </c>
      <c r="F152" s="25" t="inlineStr">
        <is>
          <t>上午</t>
        </is>
      </c>
      <c r="G152" s="35" t="n">
        <v>0.84</v>
      </c>
      <c r="H152" s="35" t="n">
        <v>0.89</v>
      </c>
      <c r="I152" s="25" t="inlineStr">
        <is>
          <t>A</t>
        </is>
      </c>
      <c r="J152" s="25" t="inlineStr">
        <is>
          <t>无</t>
        </is>
      </c>
      <c r="K152" s="36" t="str">
        <f>IF(ISNUMBER(B152),"周"&amp;CHOOSE(WEEKDAY(B152,2),"一","二","三","四","五","六","日"),"")</f>
        <v>周三</v>
      </c>
      <c r="L152" s="37">
        <f>IF(ISNUMBER(B152),DATE(YEAR(B152),MONTH(B152),1),"")</f>
        <v>47727.0</v>
      </c>
      <c r="M152" s="38">
        <f>IF(AND(ISNUMBER(B152),ISNUMBER(G152)),IF(AND(OR(NOT(ISNUMBER('例-看板'!$C$4)),B152&gt;='例-看板'!$C$4),OR(NOT(ISNUMBER('例-看板'!$E$4)),B152&lt;='例-看板'!$E$4),OR('例-看板'!$C$5="",C152='例-看板'!$C$5),OR('例-看板'!$E$5="",D152='例-看板'!$E$5)),1,0),0)</f>
        <v>1</v>
      </c>
      <c r="N152" s="38">
        <f>IF(M152=1,COUNTIF(M$5:M152,1),"")</f>
        <v>148</v>
      </c>
      <c r="O152" s="39">
        <f>IF(M152=1,SUMIF(M$5:M152,1,G$5:G152),"")</f>
        <v>16.88</v>
      </c>
      <c r="P152" s="39">
        <f>IF(M152=1,MAX(0,MAX(O$5:O152)),"")</f>
        <v>19.1</v>
      </c>
      <c r="Q152" s="40">
        <f>IF(M152=1,P152-O152,"")</f>
        <v>2.22</v>
      </c>
      <c r="R152" s="38">
        <f>IF(M152=1,IF(G152&gt;0,R151+1,0),R151)</f>
        <v>2</v>
      </c>
      <c r="S152" s="38">
        <f>IF(M152=1,IF(G152&lt;0,S151+1,0),S151)</f>
        <v>0</v>
      </c>
      <c r="T152" s="36" t="str">
        <f>IF(M152&lt;&gt;1,"",IF(R151&gt;=3,"前面连赢 3 笔以上","前面连赢 "&amp;R151&amp;" 笔"))</f>
        <v>前面连赢 1 笔</v>
      </c>
      <c r="U152" s="40">
        <f>IF(AND(M152=1,ISNUMBER(H152)),H152-G152,"")</f>
        <v>0.05</v>
      </c>
      <c r="V152" s="41">
        <f>IF(M152=1,O152,NA())</f>
        <v>16.88</v>
      </c>
      <c r="W152" s="41">
        <f>IF(M152=1,-Q152,NA())</f>
        <v>-2.22</v>
      </c>
    </row>
    <row r="153">
      <c r="A153" s="17" t="n">
        <v>149</v>
      </c>
      <c r="B153" s="23" t="n">
        <v>47752</v>
      </c>
      <c r="C153" s="25" t="inlineStr">
        <is>
          <t>突破</t>
        </is>
      </c>
      <c r="D153" s="25" t="inlineStr">
        <is>
          <t>品种丙</t>
        </is>
      </c>
      <c r="E153" s="25" t="inlineStr">
        <is>
          <t>空</t>
        </is>
      </c>
      <c r="F153" s="25" t="inlineStr">
        <is>
          <t>尾盘</t>
        </is>
      </c>
      <c r="G153" s="35" t="n">
        <v>3.33</v>
      </c>
      <c r="H153" s="35" t="n">
        <v>3.42</v>
      </c>
      <c r="I153" s="25" t="inlineStr">
        <is>
          <t>C</t>
        </is>
      </c>
      <c r="J153" s="25" t="inlineStr">
        <is>
          <t>提前跑</t>
        </is>
      </c>
      <c r="K153" s="36" t="str">
        <f>IF(ISNUMBER(B153),"周"&amp;CHOOSE(WEEKDAY(B153,2),"一","二","三","四","五","六","日"),"")</f>
        <v>周四</v>
      </c>
      <c r="L153" s="37">
        <f>IF(ISNUMBER(B153),DATE(YEAR(B153),MONTH(B153),1),"")</f>
        <v>47727.0</v>
      </c>
      <c r="M153" s="38">
        <f>IF(AND(ISNUMBER(B153),ISNUMBER(G153)),IF(AND(OR(NOT(ISNUMBER('例-看板'!$C$4)),B153&gt;='例-看板'!$C$4),OR(NOT(ISNUMBER('例-看板'!$E$4)),B153&lt;='例-看板'!$E$4),OR('例-看板'!$C$5="",C153='例-看板'!$C$5),OR('例-看板'!$E$5="",D153='例-看板'!$E$5)),1,0),0)</f>
        <v>1</v>
      </c>
      <c r="N153" s="38">
        <f>IF(M153=1,COUNTIF(M$5:M153,1),"")</f>
        <v>149</v>
      </c>
      <c r="O153" s="39">
        <f>IF(M153=1,SUMIF(M$5:M153,1,G$5:G153),"")</f>
        <v>20.21</v>
      </c>
      <c r="P153" s="39">
        <f>IF(M153=1,MAX(0,MAX(O$5:O153)),"")</f>
        <v>20.21</v>
      </c>
      <c r="Q153" s="40">
        <f>IF(M153=1,P153-O153,"")</f>
        <v>0</v>
      </c>
      <c r="R153" s="38">
        <f>IF(M153=1,IF(G153&gt;0,R152+1,0),R152)</f>
        <v>3</v>
      </c>
      <c r="S153" s="38">
        <f>IF(M153=1,IF(G153&lt;0,S152+1,0),S152)</f>
        <v>0</v>
      </c>
      <c r="T153" s="36" t="str">
        <f>IF(M153&lt;&gt;1,"",IF(R152&gt;=3,"前面连赢 3 笔以上","前面连赢 "&amp;R152&amp;" 笔"))</f>
        <v>前面连赢 2 笔</v>
      </c>
      <c r="U153" s="40">
        <f>IF(AND(M153=1,ISNUMBER(H153)),H153-G153,"")</f>
        <v>0.0899999999999999</v>
      </c>
      <c r="V153" s="41">
        <f>IF(M153=1,O153,NA())</f>
        <v>20.21</v>
      </c>
      <c r="W153" s="41">
        <f>IF(M153=1,-Q153,NA())</f>
        <v>0</v>
      </c>
    </row>
    <row r="154">
      <c r="A154" s="17" t="n">
        <v>150</v>
      </c>
      <c r="B154" s="23" t="n">
        <v>47753</v>
      </c>
      <c r="C154" s="25" t="inlineStr">
        <is>
          <t>回踩</t>
        </is>
      </c>
      <c r="D154" s="25" t="inlineStr">
        <is>
          <t>品种乙</t>
        </is>
      </c>
      <c r="E154" s="25" t="inlineStr">
        <is>
          <t>空</t>
        </is>
      </c>
      <c r="F154" s="25" t="inlineStr">
        <is>
          <t>夜盘</t>
        </is>
      </c>
      <c r="G154" s="35" t="n">
        <v>2.29</v>
      </c>
      <c r="H154" s="35" t="n">
        <v>2.36</v>
      </c>
      <c r="I154" s="25" t="inlineStr">
        <is>
          <t>B</t>
        </is>
      </c>
      <c r="J154" s="25" t="inlineStr">
        <is>
          <t>无</t>
        </is>
      </c>
      <c r="K154" s="36" t="str">
        <f>IF(ISNUMBER(B154),"周"&amp;CHOOSE(WEEKDAY(B154,2),"一","二","三","四","五","六","日"),"")</f>
        <v>周五</v>
      </c>
      <c r="L154" s="37">
        <f>IF(ISNUMBER(B154),DATE(YEAR(B154),MONTH(B154),1),"")</f>
        <v>47727.0</v>
      </c>
      <c r="M154" s="38">
        <f>IF(AND(ISNUMBER(B154),ISNUMBER(G154)),IF(AND(OR(NOT(ISNUMBER('例-看板'!$C$4)),B154&gt;='例-看板'!$C$4),OR(NOT(ISNUMBER('例-看板'!$E$4)),B154&lt;='例-看板'!$E$4),OR('例-看板'!$C$5="",C154='例-看板'!$C$5),OR('例-看板'!$E$5="",D154='例-看板'!$E$5)),1,0),0)</f>
        <v>1</v>
      </c>
      <c r="N154" s="38">
        <f>IF(M154=1,COUNTIF(M$5:M154,1),"")</f>
        <v>150</v>
      </c>
      <c r="O154" s="39">
        <f>IF(M154=1,SUMIF(M$5:M154,1,G$5:G154),"")</f>
        <v>22.5</v>
      </c>
      <c r="P154" s="39">
        <f>IF(M154=1,MAX(0,MAX(O$5:O154)),"")</f>
        <v>22.5</v>
      </c>
      <c r="Q154" s="40">
        <f>IF(M154=1,P154-O154,"")</f>
        <v>0</v>
      </c>
      <c r="R154" s="38">
        <f>IF(M154=1,IF(G154&gt;0,R153+1,0),R153)</f>
        <v>4</v>
      </c>
      <c r="S154" s="38">
        <f>IF(M154=1,IF(G154&lt;0,S153+1,0),S153)</f>
        <v>0</v>
      </c>
      <c r="T154" s="36" t="str">
        <f>IF(M154&lt;&gt;1,"",IF(R153&gt;=3,"前面连赢 3 笔以上","前面连赢 "&amp;R153&amp;" 笔"))</f>
        <v>前面连赢 3 笔以上</v>
      </c>
      <c r="U154" s="40">
        <f>IF(AND(M154=1,ISNUMBER(H154)),H154-G154,"")</f>
        <v>0.0699999999999998</v>
      </c>
      <c r="V154" s="41">
        <f>IF(M154=1,O154,NA())</f>
        <v>22.5</v>
      </c>
      <c r="W154" s="41">
        <f>IF(M154=1,-Q154,NA())</f>
        <v>0</v>
      </c>
    </row>
    <row r="155">
      <c r="A155" s="17" t="n">
        <v>151</v>
      </c>
      <c r="B155" s="23" t="n">
        <v>47756</v>
      </c>
      <c r="C155" s="25" t="inlineStr">
        <is>
          <t>区间反转</t>
        </is>
      </c>
      <c r="D155" s="25" t="inlineStr">
        <is>
          <t>品种甲</t>
        </is>
      </c>
      <c r="E155" s="25" t="inlineStr">
        <is>
          <t>空</t>
        </is>
      </c>
      <c r="F155" s="25" t="inlineStr">
        <is>
          <t>夜盘</t>
        </is>
      </c>
      <c r="G155" s="35" t="n">
        <v>1.82</v>
      </c>
      <c r="H155" s="35" t="n">
        <v>1.88</v>
      </c>
      <c r="I155" s="25" t="inlineStr">
        <is>
          <t>A</t>
        </is>
      </c>
      <c r="J155" s="25" t="inlineStr">
        <is>
          <t>无</t>
        </is>
      </c>
      <c r="K155" s="36" t="str">
        <f>IF(ISNUMBER(B155),"周"&amp;CHOOSE(WEEKDAY(B155,2),"一","二","三","四","五","六","日"),"")</f>
        <v>周一</v>
      </c>
      <c r="L155" s="37">
        <f>IF(ISNUMBER(B155),DATE(YEAR(B155),MONTH(B155),1),"")</f>
        <v>47727.0</v>
      </c>
      <c r="M155" s="38">
        <f>IF(AND(ISNUMBER(B155),ISNUMBER(G155)),IF(AND(OR(NOT(ISNUMBER('例-看板'!$C$4)),B155&gt;='例-看板'!$C$4),OR(NOT(ISNUMBER('例-看板'!$E$4)),B155&lt;='例-看板'!$E$4),OR('例-看板'!$C$5="",C155='例-看板'!$C$5),OR('例-看板'!$E$5="",D155='例-看板'!$E$5)),1,0),0)</f>
        <v>1</v>
      </c>
      <c r="N155" s="38">
        <f>IF(M155=1,COUNTIF(M$5:M155,1),"")</f>
        <v>151</v>
      </c>
      <c r="O155" s="39">
        <f>IF(M155=1,SUMIF(M$5:M155,1,G$5:G155),"")</f>
        <v>24.32</v>
      </c>
      <c r="P155" s="39">
        <f>IF(M155=1,MAX(0,MAX(O$5:O155)),"")</f>
        <v>24.32</v>
      </c>
      <c r="Q155" s="40">
        <f>IF(M155=1,P155-O155,"")</f>
        <v>0</v>
      </c>
      <c r="R155" s="38">
        <f>IF(M155=1,IF(G155&gt;0,R154+1,0),R154)</f>
        <v>5</v>
      </c>
      <c r="S155" s="38">
        <f>IF(M155=1,IF(G155&lt;0,S154+1,0),S154)</f>
        <v>0</v>
      </c>
      <c r="T155" s="36" t="str">
        <f>IF(M155&lt;&gt;1,"",IF(R154&gt;=3,"前面连赢 3 笔以上","前面连赢 "&amp;R154&amp;" 笔"))</f>
        <v>前面连赢 3 笔以上</v>
      </c>
      <c r="U155" s="40">
        <f>IF(AND(M155=1,ISNUMBER(H155)),H155-G155,"")</f>
        <v>0.0599999999999998</v>
      </c>
      <c r="V155" s="41">
        <f>IF(M155=1,O155,NA())</f>
        <v>24.32</v>
      </c>
      <c r="W155" s="41">
        <f>IF(M155=1,-Q155,NA())</f>
        <v>0</v>
      </c>
    </row>
    <row r="156">
      <c r="A156" s="17" t="n">
        <v>152</v>
      </c>
      <c r="B156" s="23" t="n">
        <v>47757</v>
      </c>
      <c r="C156" s="25" t="inlineStr">
        <is>
          <t>突破</t>
        </is>
      </c>
      <c r="D156" s="25" t="inlineStr">
        <is>
          <t>品种丙</t>
        </is>
      </c>
      <c r="E156" s="25" t="inlineStr">
        <is>
          <t>多</t>
        </is>
      </c>
      <c r="F156" s="25" t="inlineStr">
        <is>
          <t>夜盘</t>
        </is>
      </c>
      <c r="G156" s="35" t="n">
        <v>-0.88</v>
      </c>
      <c r="H156" s="35" t="n">
        <v>-0.85</v>
      </c>
      <c r="I156" s="25" t="inlineStr">
        <is>
          <t>A</t>
        </is>
      </c>
      <c r="J156" s="25" t="inlineStr">
        <is>
          <t>无</t>
        </is>
      </c>
      <c r="K156" s="36" t="str">
        <f>IF(ISNUMBER(B156),"周"&amp;CHOOSE(WEEKDAY(B156,2),"一","二","三","四","五","六","日"),"")</f>
        <v>周二</v>
      </c>
      <c r="L156" s="37">
        <f>IF(ISNUMBER(B156),DATE(YEAR(B156),MONTH(B156),1),"")</f>
        <v>47757.0</v>
      </c>
      <c r="M156" s="38">
        <f>IF(AND(ISNUMBER(B156),ISNUMBER(G156)),IF(AND(OR(NOT(ISNUMBER('例-看板'!$C$4)),B156&gt;='例-看板'!$C$4),OR(NOT(ISNUMBER('例-看板'!$E$4)),B156&lt;='例-看板'!$E$4),OR('例-看板'!$C$5="",C156='例-看板'!$C$5),OR('例-看板'!$E$5="",D156='例-看板'!$E$5)),1,0),0)</f>
        <v>1</v>
      </c>
      <c r="N156" s="38">
        <f>IF(M156=1,COUNTIF(M$5:M156,1),"")</f>
        <v>152</v>
      </c>
      <c r="O156" s="39">
        <f>IF(M156=1,SUMIF(M$5:M156,1,G$5:G156),"")</f>
        <v>23.44</v>
      </c>
      <c r="P156" s="39">
        <f>IF(M156=1,MAX(0,MAX(O$5:O156)),"")</f>
        <v>24.32</v>
      </c>
      <c r="Q156" s="40">
        <f>IF(M156=1,P156-O156,"")</f>
        <v>0.879999999999999</v>
      </c>
      <c r="R156" s="38">
        <f>IF(M156=1,IF(G156&gt;0,R155+1,0),R155)</f>
        <v>0</v>
      </c>
      <c r="S156" s="38">
        <f>IF(M156=1,IF(G156&lt;0,S155+1,0),S155)</f>
        <v>1</v>
      </c>
      <c r="T156" s="36" t="str">
        <f>IF(M156&lt;&gt;1,"",IF(R155&gt;=3,"前面连赢 3 笔以上","前面连赢 "&amp;R155&amp;" 笔"))</f>
        <v>前面连赢 3 笔以上</v>
      </c>
      <c r="U156" s="40">
        <f>IF(AND(M156=1,ISNUMBER(H156)),H156-G156,"")</f>
        <v>0.03</v>
      </c>
      <c r="V156" s="41">
        <f>IF(M156=1,O156,NA())</f>
        <v>23.44</v>
      </c>
      <c r="W156" s="41">
        <f>IF(M156=1,-Q156,NA())</f>
        <v>-0.879999999999999</v>
      </c>
    </row>
    <row r="157">
      <c r="A157" s="17" t="n">
        <v>153</v>
      </c>
      <c r="B157" s="23" t="n">
        <v>47759</v>
      </c>
      <c r="C157" s="25" t="inlineStr">
        <is>
          <t>突破</t>
        </is>
      </c>
      <c r="D157" s="25" t="inlineStr">
        <is>
          <t>品种乙</t>
        </is>
      </c>
      <c r="E157" s="25" t="inlineStr">
        <is>
          <t>多</t>
        </is>
      </c>
      <c r="F157" s="25" t="inlineStr">
        <is>
          <t>夜盘</t>
        </is>
      </c>
      <c r="G157" s="35" t="n">
        <v>-1.91</v>
      </c>
      <c r="H157" s="35" t="n">
        <v>-1.84</v>
      </c>
      <c r="I157" s="25" t="inlineStr">
        <is>
          <t>A</t>
        </is>
      </c>
      <c r="J157" s="25" t="inlineStr">
        <is>
          <t>无</t>
        </is>
      </c>
      <c r="K157" s="36" t="str">
        <f>IF(ISNUMBER(B157),"周"&amp;CHOOSE(WEEKDAY(B157,2),"一","二","三","四","五","六","日"),"")</f>
        <v>周四</v>
      </c>
      <c r="L157" s="37">
        <f>IF(ISNUMBER(B157),DATE(YEAR(B157),MONTH(B157),1),"")</f>
        <v>47757.0</v>
      </c>
      <c r="M157" s="38">
        <f>IF(AND(ISNUMBER(B157),ISNUMBER(G157)),IF(AND(OR(NOT(ISNUMBER('例-看板'!$C$4)),B157&gt;='例-看板'!$C$4),OR(NOT(ISNUMBER('例-看板'!$E$4)),B157&lt;='例-看板'!$E$4),OR('例-看板'!$C$5="",C157='例-看板'!$C$5),OR('例-看板'!$E$5="",D157='例-看板'!$E$5)),1,0),0)</f>
        <v>1</v>
      </c>
      <c r="N157" s="38">
        <f>IF(M157=1,COUNTIF(M$5:M157,1),"")</f>
        <v>153</v>
      </c>
      <c r="O157" s="39">
        <f>IF(M157=1,SUMIF(M$5:M157,1,G$5:G157),"")</f>
        <v>21.53</v>
      </c>
      <c r="P157" s="39">
        <f>IF(M157=1,MAX(0,MAX(O$5:O157)),"")</f>
        <v>24.32</v>
      </c>
      <c r="Q157" s="40">
        <f>IF(M157=1,P157-O157,"")</f>
        <v>2.79</v>
      </c>
      <c r="R157" s="38">
        <f>IF(M157=1,IF(G157&gt;0,R156+1,0),R156)</f>
        <v>0</v>
      </c>
      <c r="S157" s="38">
        <f>IF(M157=1,IF(G157&lt;0,S156+1,0),S156)</f>
        <v>2</v>
      </c>
      <c r="T157" s="36" t="str">
        <f>IF(M157&lt;&gt;1,"",IF(R156&gt;=3,"前面连赢 3 笔以上","前面连赢 "&amp;R156&amp;" 笔"))</f>
        <v>前面连赢 0 笔</v>
      </c>
      <c r="U157" s="40">
        <f>IF(AND(M157=1,ISNUMBER(H157)),H157-G157,"")</f>
        <v>0.0699999999999998</v>
      </c>
      <c r="V157" s="41">
        <f>IF(M157=1,O157,NA())</f>
        <v>21.53</v>
      </c>
      <c r="W157" s="41">
        <f>IF(M157=1,-Q157,NA())</f>
        <v>-2.79</v>
      </c>
    </row>
    <row r="158">
      <c r="A158" s="17" t="n">
        <v>154</v>
      </c>
      <c r="B158" s="23" t="n">
        <v>47760</v>
      </c>
      <c r="C158" s="25" t="inlineStr">
        <is>
          <t>突破</t>
        </is>
      </c>
      <c r="D158" s="25" t="inlineStr">
        <is>
          <t>品种丙</t>
        </is>
      </c>
      <c r="E158" s="25" t="inlineStr">
        <is>
          <t>空</t>
        </is>
      </c>
      <c r="F158" s="25" t="inlineStr">
        <is>
          <t>尾盘</t>
        </is>
      </c>
      <c r="G158" s="35" t="n">
        <v>1.78</v>
      </c>
      <c r="H158" s="35" t="n">
        <v>1.83</v>
      </c>
      <c r="I158" s="25" t="inlineStr">
        <is>
          <t>B</t>
        </is>
      </c>
      <c r="J158" s="25" t="inlineStr">
        <is>
          <t>无</t>
        </is>
      </c>
      <c r="K158" s="36" t="str">
        <f>IF(ISNUMBER(B158),"周"&amp;CHOOSE(WEEKDAY(B158,2),"一","二","三","四","五","六","日"),"")</f>
        <v>周五</v>
      </c>
      <c r="L158" s="37">
        <f>IF(ISNUMBER(B158),DATE(YEAR(B158),MONTH(B158),1),"")</f>
        <v>47757.0</v>
      </c>
      <c r="M158" s="38">
        <f>IF(AND(ISNUMBER(B158),ISNUMBER(G158)),IF(AND(OR(NOT(ISNUMBER('例-看板'!$C$4)),B158&gt;='例-看板'!$C$4),OR(NOT(ISNUMBER('例-看板'!$E$4)),B158&lt;='例-看板'!$E$4),OR('例-看板'!$C$5="",C158='例-看板'!$C$5),OR('例-看板'!$E$5="",D158='例-看板'!$E$5)),1,0),0)</f>
        <v>1</v>
      </c>
      <c r="N158" s="38">
        <f>IF(M158=1,COUNTIF(M$5:M158,1),"")</f>
        <v>154</v>
      </c>
      <c r="O158" s="39">
        <f>IF(M158=1,SUMIF(M$5:M158,1,G$5:G158),"")</f>
        <v>23.31</v>
      </c>
      <c r="P158" s="39">
        <f>IF(M158=1,MAX(0,MAX(O$5:O158)),"")</f>
        <v>24.32</v>
      </c>
      <c r="Q158" s="40">
        <f>IF(M158=1,P158-O158,"")</f>
        <v>1.01</v>
      </c>
      <c r="R158" s="38">
        <f>IF(M158=1,IF(G158&gt;0,R157+1,0),R157)</f>
        <v>1</v>
      </c>
      <c r="S158" s="38">
        <f>IF(M158=1,IF(G158&lt;0,S157+1,0),S157)</f>
        <v>0</v>
      </c>
      <c r="T158" s="36" t="str">
        <f>IF(M158&lt;&gt;1,"",IF(R157&gt;=3,"前面连赢 3 笔以上","前面连赢 "&amp;R157&amp;" 笔"))</f>
        <v>前面连赢 0 笔</v>
      </c>
      <c r="U158" s="40">
        <f>IF(AND(M158=1,ISNUMBER(H158)),H158-G158,"")</f>
        <v>0.05</v>
      </c>
      <c r="V158" s="41">
        <f>IF(M158=1,O158,NA())</f>
        <v>23.31</v>
      </c>
      <c r="W158" s="41">
        <f>IF(M158=1,-Q158,NA())</f>
        <v>-1.01</v>
      </c>
    </row>
    <row r="159">
      <c r="A159" s="17" t="n">
        <v>155</v>
      </c>
      <c r="B159" s="23" t="n">
        <v>47763</v>
      </c>
      <c r="C159" s="25" t="inlineStr">
        <is>
          <t>回踩</t>
        </is>
      </c>
      <c r="D159" s="25" t="inlineStr">
        <is>
          <t>品种甲</t>
        </is>
      </c>
      <c r="E159" s="25" t="inlineStr">
        <is>
          <t>多</t>
        </is>
      </c>
      <c r="F159" s="25" t="inlineStr">
        <is>
          <t>尾盘</t>
        </is>
      </c>
      <c r="G159" s="35" t="n">
        <v>1.12</v>
      </c>
      <c r="H159" s="35" t="n">
        <v>1.14</v>
      </c>
      <c r="I159" s="25" t="inlineStr">
        <is>
          <t>A</t>
        </is>
      </c>
      <c r="J159" s="25" t="inlineStr">
        <is>
          <t>无</t>
        </is>
      </c>
      <c r="K159" s="36" t="str">
        <f>IF(ISNUMBER(B159),"周"&amp;CHOOSE(WEEKDAY(B159,2),"一","二","三","四","五","六","日"),"")</f>
        <v>周一</v>
      </c>
      <c r="L159" s="37">
        <f>IF(ISNUMBER(B159),DATE(YEAR(B159),MONTH(B159),1),"")</f>
        <v>47757.0</v>
      </c>
      <c r="M159" s="38">
        <f>IF(AND(ISNUMBER(B159),ISNUMBER(G159)),IF(AND(OR(NOT(ISNUMBER('例-看板'!$C$4)),B159&gt;='例-看板'!$C$4),OR(NOT(ISNUMBER('例-看板'!$E$4)),B159&lt;='例-看板'!$E$4),OR('例-看板'!$C$5="",C159='例-看板'!$C$5),OR('例-看板'!$E$5="",D159='例-看板'!$E$5)),1,0),0)</f>
        <v>1</v>
      </c>
      <c r="N159" s="38">
        <f>IF(M159=1,COUNTIF(M$5:M159,1),"")</f>
        <v>155</v>
      </c>
      <c r="O159" s="39">
        <f>IF(M159=1,SUMIF(M$5:M159,1,G$5:G159),"")</f>
        <v>24.43</v>
      </c>
      <c r="P159" s="39">
        <f>IF(M159=1,MAX(0,MAX(O$5:O159)),"")</f>
        <v>24.43</v>
      </c>
      <c r="Q159" s="40">
        <f>IF(M159=1,P159-O159,"")</f>
        <v>0</v>
      </c>
      <c r="R159" s="38">
        <f>IF(M159=1,IF(G159&gt;0,R158+1,0),R158)</f>
        <v>2</v>
      </c>
      <c r="S159" s="38">
        <f>IF(M159=1,IF(G159&lt;0,S158+1,0),S158)</f>
        <v>0</v>
      </c>
      <c r="T159" s="36" t="str">
        <f>IF(M159&lt;&gt;1,"",IF(R158&gt;=3,"前面连赢 3 笔以上","前面连赢 "&amp;R158&amp;" 笔"))</f>
        <v>前面连赢 1 笔</v>
      </c>
      <c r="U159" s="40">
        <f>IF(AND(M159=1,ISNUMBER(H159)),H159-G159,"")</f>
        <v>0.0199999999999998</v>
      </c>
      <c r="V159" s="41">
        <f>IF(M159=1,O159,NA())</f>
        <v>24.43</v>
      </c>
      <c r="W159" s="41">
        <f>IF(M159=1,-Q159,NA())</f>
        <v>0</v>
      </c>
    </row>
    <row r="160">
      <c r="A160" s="17" t="n">
        <v>156</v>
      </c>
      <c r="B160" s="23" t="n">
        <v>47764</v>
      </c>
      <c r="C160" s="25" t="inlineStr">
        <is>
          <t>突破</t>
        </is>
      </c>
      <c r="D160" s="25" t="inlineStr">
        <is>
          <t>品种甲</t>
        </is>
      </c>
      <c r="E160" s="25" t="inlineStr">
        <is>
          <t>多</t>
        </is>
      </c>
      <c r="F160" s="25" t="inlineStr">
        <is>
          <t>上午</t>
        </is>
      </c>
      <c r="G160" s="35" t="n">
        <v>-1.04</v>
      </c>
      <c r="H160" s="35" t="n">
        <v>-1</v>
      </c>
      <c r="I160" s="25" t="inlineStr">
        <is>
          <t>A</t>
        </is>
      </c>
      <c r="J160" s="25" t="inlineStr">
        <is>
          <t>无</t>
        </is>
      </c>
      <c r="K160" s="36" t="str">
        <f>IF(ISNUMBER(B160),"周"&amp;CHOOSE(WEEKDAY(B160,2),"一","二","三","四","五","六","日"),"")</f>
        <v>周二</v>
      </c>
      <c r="L160" s="37">
        <f>IF(ISNUMBER(B160),DATE(YEAR(B160),MONTH(B160),1),"")</f>
        <v>47757.0</v>
      </c>
      <c r="M160" s="38">
        <f>IF(AND(ISNUMBER(B160),ISNUMBER(G160)),IF(AND(OR(NOT(ISNUMBER('例-看板'!$C$4)),B160&gt;='例-看板'!$C$4),OR(NOT(ISNUMBER('例-看板'!$E$4)),B160&lt;='例-看板'!$E$4),OR('例-看板'!$C$5="",C160='例-看板'!$C$5),OR('例-看板'!$E$5="",D160='例-看板'!$E$5)),1,0),0)</f>
        <v>1</v>
      </c>
      <c r="N160" s="38">
        <f>IF(M160=1,COUNTIF(M$5:M160,1),"")</f>
        <v>156</v>
      </c>
      <c r="O160" s="39">
        <f>IF(M160=1,SUMIF(M$5:M160,1,G$5:G160),"")</f>
        <v>23.39</v>
      </c>
      <c r="P160" s="39">
        <f>IF(M160=1,MAX(0,MAX(O$5:O160)),"")</f>
        <v>24.43</v>
      </c>
      <c r="Q160" s="40">
        <f>IF(M160=1,P160-O160,"")</f>
        <v>1.04</v>
      </c>
      <c r="R160" s="38">
        <f>IF(M160=1,IF(G160&gt;0,R159+1,0),R159)</f>
        <v>0</v>
      </c>
      <c r="S160" s="38">
        <f>IF(M160=1,IF(G160&lt;0,S159+1,0),S159)</f>
        <v>1</v>
      </c>
      <c r="T160" s="36" t="str">
        <f>IF(M160&lt;&gt;1,"",IF(R159&gt;=3,"前面连赢 3 笔以上","前面连赢 "&amp;R159&amp;" 笔"))</f>
        <v>前面连赢 2 笔</v>
      </c>
      <c r="U160" s="40">
        <f>IF(AND(M160=1,ISNUMBER(H160)),H160-G160,"")</f>
        <v>0.04</v>
      </c>
      <c r="V160" s="41">
        <f>IF(M160=1,O160,NA())</f>
        <v>23.39</v>
      </c>
      <c r="W160" s="41">
        <f>IF(M160=1,-Q160,NA())</f>
        <v>-1.04</v>
      </c>
    </row>
    <row r="161">
      <c r="A161" s="17" t="n">
        <v>157</v>
      </c>
      <c r="B161" s="23" t="n">
        <v>47766</v>
      </c>
      <c r="C161" s="25" t="inlineStr">
        <is>
          <t>区间反转</t>
        </is>
      </c>
      <c r="D161" s="25" t="inlineStr">
        <is>
          <t>品种甲</t>
        </is>
      </c>
      <c r="E161" s="25" t="inlineStr">
        <is>
          <t>空</t>
        </is>
      </c>
      <c r="F161" s="25" t="inlineStr">
        <is>
          <t>尾盘</t>
        </is>
      </c>
      <c r="G161" s="35" t="n">
        <v>-1.07</v>
      </c>
      <c r="H161" s="35" t="n">
        <v>-1</v>
      </c>
      <c r="I161" s="25" t="inlineStr">
        <is>
          <t>A</t>
        </is>
      </c>
      <c r="J161" s="25" t="inlineStr">
        <is>
          <t>无</t>
        </is>
      </c>
      <c r="K161" s="36" t="str">
        <f>IF(ISNUMBER(B161),"周"&amp;CHOOSE(WEEKDAY(B161,2),"一","二","三","四","五","六","日"),"")</f>
        <v>周四</v>
      </c>
      <c r="L161" s="37">
        <f>IF(ISNUMBER(B161),DATE(YEAR(B161),MONTH(B161),1),"")</f>
        <v>47757.0</v>
      </c>
      <c r="M161" s="38">
        <f>IF(AND(ISNUMBER(B161),ISNUMBER(G161)),IF(AND(OR(NOT(ISNUMBER('例-看板'!$C$4)),B161&gt;='例-看板'!$C$4),OR(NOT(ISNUMBER('例-看板'!$E$4)),B161&lt;='例-看板'!$E$4),OR('例-看板'!$C$5="",C161='例-看板'!$C$5),OR('例-看板'!$E$5="",D161='例-看板'!$E$5)),1,0),0)</f>
        <v>1</v>
      </c>
      <c r="N161" s="38">
        <f>IF(M161=1,COUNTIF(M$5:M161,1),"")</f>
        <v>157</v>
      </c>
      <c r="O161" s="39">
        <f>IF(M161=1,SUMIF(M$5:M161,1,G$5:G161),"")</f>
        <v>22.32</v>
      </c>
      <c r="P161" s="39">
        <f>IF(M161=1,MAX(0,MAX(O$5:O161)),"")</f>
        <v>24.43</v>
      </c>
      <c r="Q161" s="40">
        <f>IF(M161=1,P161-O161,"")</f>
        <v>2.11</v>
      </c>
      <c r="R161" s="38">
        <f>IF(M161=1,IF(G161&gt;0,R160+1,0),R160)</f>
        <v>0</v>
      </c>
      <c r="S161" s="38">
        <f>IF(M161=1,IF(G161&lt;0,S160+1,0),S160)</f>
        <v>2</v>
      </c>
      <c r="T161" s="36" t="str">
        <f>IF(M161&lt;&gt;1,"",IF(R160&gt;=3,"前面连赢 3 笔以上","前面连赢 "&amp;R160&amp;" 笔"))</f>
        <v>前面连赢 0 笔</v>
      </c>
      <c r="U161" s="40">
        <f>IF(AND(M161=1,ISNUMBER(H161)),H161-G161,"")</f>
        <v>0.0700000000000001</v>
      </c>
      <c r="V161" s="41">
        <f>IF(M161=1,O161,NA())</f>
        <v>22.32</v>
      </c>
      <c r="W161" s="41">
        <f>IF(M161=1,-Q161,NA())</f>
        <v>-2.11</v>
      </c>
    </row>
    <row r="162">
      <c r="A162" s="17" t="n">
        <v>158</v>
      </c>
      <c r="B162" s="23" t="n">
        <v>47770</v>
      </c>
      <c r="C162" s="25" t="inlineStr">
        <is>
          <t>突破</t>
        </is>
      </c>
      <c r="D162" s="25" t="inlineStr">
        <is>
          <t>品种乙</t>
        </is>
      </c>
      <c r="E162" s="25" t="inlineStr">
        <is>
          <t>多</t>
        </is>
      </c>
      <c r="F162" s="25" t="inlineStr">
        <is>
          <t>上午</t>
        </is>
      </c>
      <c r="G162" s="35" t="n">
        <v>2.59</v>
      </c>
      <c r="H162" s="35" t="n">
        <v>2.63</v>
      </c>
      <c r="I162" s="25" t="inlineStr">
        <is>
          <t>A</t>
        </is>
      </c>
      <c r="J162" s="25" t="inlineStr">
        <is>
          <t>无</t>
        </is>
      </c>
      <c r="K162" s="36" t="str">
        <f>IF(ISNUMBER(B162),"周"&amp;CHOOSE(WEEKDAY(B162,2),"一","二","三","四","五","六","日"),"")</f>
        <v>周一</v>
      </c>
      <c r="L162" s="37">
        <f>IF(ISNUMBER(B162),DATE(YEAR(B162),MONTH(B162),1),"")</f>
        <v>47757.0</v>
      </c>
      <c r="M162" s="38">
        <f>IF(AND(ISNUMBER(B162),ISNUMBER(G162)),IF(AND(OR(NOT(ISNUMBER('例-看板'!$C$4)),B162&gt;='例-看板'!$C$4),OR(NOT(ISNUMBER('例-看板'!$E$4)),B162&lt;='例-看板'!$E$4),OR('例-看板'!$C$5="",C162='例-看板'!$C$5),OR('例-看板'!$E$5="",D162='例-看板'!$E$5)),1,0),0)</f>
        <v>1</v>
      </c>
      <c r="N162" s="38">
        <f>IF(M162=1,COUNTIF(M$5:M162,1),"")</f>
        <v>158</v>
      </c>
      <c r="O162" s="39">
        <f>IF(M162=1,SUMIF(M$5:M162,1,G$5:G162),"")</f>
        <v>24.91</v>
      </c>
      <c r="P162" s="39">
        <f>IF(M162=1,MAX(0,MAX(O$5:O162)),"")</f>
        <v>24.91</v>
      </c>
      <c r="Q162" s="40">
        <f>IF(M162=1,P162-O162,"")</f>
        <v>0</v>
      </c>
      <c r="R162" s="38">
        <f>IF(M162=1,IF(G162&gt;0,R161+1,0),R161)</f>
        <v>1</v>
      </c>
      <c r="S162" s="38">
        <f>IF(M162=1,IF(G162&lt;0,S161+1,0),S161)</f>
        <v>0</v>
      </c>
      <c r="T162" s="36" t="str">
        <f>IF(M162&lt;&gt;1,"",IF(R161&gt;=3,"前面连赢 3 笔以上","前面连赢 "&amp;R161&amp;" 笔"))</f>
        <v>前面连赢 0 笔</v>
      </c>
      <c r="U162" s="40">
        <f>IF(AND(M162=1,ISNUMBER(H162)),H162-G162,"")</f>
        <v>0.04</v>
      </c>
      <c r="V162" s="41">
        <f>IF(M162=1,O162,NA())</f>
        <v>24.91</v>
      </c>
      <c r="W162" s="41">
        <f>IF(M162=1,-Q162,NA())</f>
        <v>0</v>
      </c>
    </row>
    <row r="163">
      <c r="A163" s="17" t="n">
        <v>159</v>
      </c>
      <c r="B163" s="23" t="n">
        <v>47771</v>
      </c>
      <c r="C163" s="25" t="inlineStr">
        <is>
          <t>区间反转</t>
        </is>
      </c>
      <c r="D163" s="25" t="inlineStr">
        <is>
          <t>品种丙</t>
        </is>
      </c>
      <c r="E163" s="25" t="inlineStr">
        <is>
          <t>空</t>
        </is>
      </c>
      <c r="F163" s="25" t="inlineStr">
        <is>
          <t>午后</t>
        </is>
      </c>
      <c r="G163" s="35" t="n">
        <v>-1.04</v>
      </c>
      <c r="H163" s="35" t="n">
        <v>-0.96</v>
      </c>
      <c r="I163" s="25" t="inlineStr">
        <is>
          <t>A</t>
        </is>
      </c>
      <c r="J163" s="25" t="inlineStr">
        <is>
          <t>无</t>
        </is>
      </c>
      <c r="K163" s="36" t="str">
        <f>IF(ISNUMBER(B163),"周"&amp;CHOOSE(WEEKDAY(B163,2),"一","二","三","四","五","六","日"),"")</f>
        <v>周二</v>
      </c>
      <c r="L163" s="37">
        <f>IF(ISNUMBER(B163),DATE(YEAR(B163),MONTH(B163),1),"")</f>
        <v>47757.0</v>
      </c>
      <c r="M163" s="38">
        <f>IF(AND(ISNUMBER(B163),ISNUMBER(G163)),IF(AND(OR(NOT(ISNUMBER('例-看板'!$C$4)),B163&gt;='例-看板'!$C$4),OR(NOT(ISNUMBER('例-看板'!$E$4)),B163&lt;='例-看板'!$E$4),OR('例-看板'!$C$5="",C163='例-看板'!$C$5),OR('例-看板'!$E$5="",D163='例-看板'!$E$5)),1,0),0)</f>
        <v>1</v>
      </c>
      <c r="N163" s="38">
        <f>IF(M163=1,COUNTIF(M$5:M163,1),"")</f>
        <v>159</v>
      </c>
      <c r="O163" s="39">
        <f>IF(M163=1,SUMIF(M$5:M163,1,G$5:G163),"")</f>
        <v>23.87</v>
      </c>
      <c r="P163" s="39">
        <f>IF(M163=1,MAX(0,MAX(O$5:O163)),"")</f>
        <v>24.91</v>
      </c>
      <c r="Q163" s="40">
        <f>IF(M163=1,P163-O163,"")</f>
        <v>1.04</v>
      </c>
      <c r="R163" s="38">
        <f>IF(M163=1,IF(G163&gt;0,R162+1,0),R162)</f>
        <v>0</v>
      </c>
      <c r="S163" s="38">
        <f>IF(M163=1,IF(G163&lt;0,S162+1,0),S162)</f>
        <v>1</v>
      </c>
      <c r="T163" s="36" t="str">
        <f>IF(M163&lt;&gt;1,"",IF(R162&gt;=3,"前面连赢 3 笔以上","前面连赢 "&amp;R162&amp;" 笔"))</f>
        <v>前面连赢 1 笔</v>
      </c>
      <c r="U163" s="40">
        <f>IF(AND(M163=1,ISNUMBER(H163)),H163-G163,"")</f>
        <v>0.0800000000000001</v>
      </c>
      <c r="V163" s="41">
        <f>IF(M163=1,O163,NA())</f>
        <v>23.87</v>
      </c>
      <c r="W163" s="41">
        <f>IF(M163=1,-Q163,NA())</f>
        <v>-1.04</v>
      </c>
    </row>
    <row r="164">
      <c r="A164" s="17" t="n">
        <v>160</v>
      </c>
      <c r="B164" s="23" t="n">
        <v>47774</v>
      </c>
      <c r="C164" s="25" t="inlineStr">
        <is>
          <t>区间反转</t>
        </is>
      </c>
      <c r="D164" s="25" t="inlineStr">
        <is>
          <t>品种乙</t>
        </is>
      </c>
      <c r="E164" s="25" t="inlineStr">
        <is>
          <t>多</t>
        </is>
      </c>
      <c r="F164" s="25" t="inlineStr">
        <is>
          <t>午后</t>
        </is>
      </c>
      <c r="G164" s="35" t="n">
        <v>-0.86</v>
      </c>
      <c r="H164" s="35" t="n">
        <v>-0.82</v>
      </c>
      <c r="I164" s="25" t="inlineStr">
        <is>
          <t>A</t>
        </is>
      </c>
      <c r="J164" s="25" t="inlineStr">
        <is>
          <t>无</t>
        </is>
      </c>
      <c r="K164" s="36" t="str">
        <f>IF(ISNUMBER(B164),"周"&amp;CHOOSE(WEEKDAY(B164,2),"一","二","三","四","五","六","日"),"")</f>
        <v>周五</v>
      </c>
      <c r="L164" s="37">
        <f>IF(ISNUMBER(B164),DATE(YEAR(B164),MONTH(B164),1),"")</f>
        <v>47757.0</v>
      </c>
      <c r="M164" s="38">
        <f>IF(AND(ISNUMBER(B164),ISNUMBER(G164)),IF(AND(OR(NOT(ISNUMBER('例-看板'!$C$4)),B164&gt;='例-看板'!$C$4),OR(NOT(ISNUMBER('例-看板'!$E$4)),B164&lt;='例-看板'!$E$4),OR('例-看板'!$C$5="",C164='例-看板'!$C$5),OR('例-看板'!$E$5="",D164='例-看板'!$E$5)),1,0),0)</f>
        <v>1</v>
      </c>
      <c r="N164" s="38">
        <f>IF(M164=1,COUNTIF(M$5:M164,1),"")</f>
        <v>160</v>
      </c>
      <c r="O164" s="39">
        <f>IF(M164=1,SUMIF(M$5:M164,1,G$5:G164),"")</f>
        <v>23.01</v>
      </c>
      <c r="P164" s="39">
        <f>IF(M164=1,MAX(0,MAX(O$5:O164)),"")</f>
        <v>24.91</v>
      </c>
      <c r="Q164" s="40">
        <f>IF(M164=1,P164-O164,"")</f>
        <v>1.9</v>
      </c>
      <c r="R164" s="38">
        <f>IF(M164=1,IF(G164&gt;0,R163+1,0),R163)</f>
        <v>0</v>
      </c>
      <c r="S164" s="38">
        <f>IF(M164=1,IF(G164&lt;0,S163+1,0),S163)</f>
        <v>2</v>
      </c>
      <c r="T164" s="36" t="str">
        <f>IF(M164&lt;&gt;1,"",IF(R163&gt;=3,"前面连赢 3 笔以上","前面连赢 "&amp;R163&amp;" 笔"))</f>
        <v>前面连赢 0 笔</v>
      </c>
      <c r="U164" s="40">
        <f>IF(AND(M164=1,ISNUMBER(H164)),H164-G164,"")</f>
        <v>0.04</v>
      </c>
      <c r="V164" s="41">
        <f>IF(M164=1,O164,NA())</f>
        <v>23.01</v>
      </c>
      <c r="W164" s="41">
        <f>IF(M164=1,-Q164,NA())</f>
        <v>-1.9</v>
      </c>
    </row>
    <row r="165">
      <c r="A165" s="17" t="n">
        <v>161</v>
      </c>
      <c r="B165" s="23" t="n">
        <v>47777</v>
      </c>
      <c r="C165" s="25" t="inlineStr">
        <is>
          <t>区间反转</t>
        </is>
      </c>
      <c r="D165" s="25" t="inlineStr">
        <is>
          <t>品种乙</t>
        </is>
      </c>
      <c r="E165" s="25" t="inlineStr">
        <is>
          <t>空</t>
        </is>
      </c>
      <c r="F165" s="25" t="inlineStr">
        <is>
          <t>开盘 30 分钟</t>
        </is>
      </c>
      <c r="G165" s="35" t="n">
        <v>-0.88</v>
      </c>
      <c r="H165" s="35" t="n">
        <v>-0.84</v>
      </c>
      <c r="I165" s="25" t="inlineStr">
        <is>
          <t>A</t>
        </is>
      </c>
      <c r="J165" s="25" t="inlineStr">
        <is>
          <t>无</t>
        </is>
      </c>
      <c r="K165" s="36" t="str">
        <f>IF(ISNUMBER(B165),"周"&amp;CHOOSE(WEEKDAY(B165,2),"一","二","三","四","五","六","日"),"")</f>
        <v>周一</v>
      </c>
      <c r="L165" s="37">
        <f>IF(ISNUMBER(B165),DATE(YEAR(B165),MONTH(B165),1),"")</f>
        <v>47757.0</v>
      </c>
      <c r="M165" s="38">
        <f>IF(AND(ISNUMBER(B165),ISNUMBER(G165)),IF(AND(OR(NOT(ISNUMBER('例-看板'!$C$4)),B165&gt;='例-看板'!$C$4),OR(NOT(ISNUMBER('例-看板'!$E$4)),B165&lt;='例-看板'!$E$4),OR('例-看板'!$C$5="",C165='例-看板'!$C$5),OR('例-看板'!$E$5="",D165='例-看板'!$E$5)),1,0),0)</f>
        <v>1</v>
      </c>
      <c r="N165" s="38">
        <f>IF(M165=1,COUNTIF(M$5:M165,1),"")</f>
        <v>161</v>
      </c>
      <c r="O165" s="39">
        <f>IF(M165=1,SUMIF(M$5:M165,1,G$5:G165),"")</f>
        <v>22.13</v>
      </c>
      <c r="P165" s="39">
        <f>IF(M165=1,MAX(0,MAX(O$5:O165)),"")</f>
        <v>24.91</v>
      </c>
      <c r="Q165" s="40">
        <f>IF(M165=1,P165-O165,"")</f>
        <v>2.78</v>
      </c>
      <c r="R165" s="38">
        <f>IF(M165=1,IF(G165&gt;0,R164+1,0),R164)</f>
        <v>0</v>
      </c>
      <c r="S165" s="38">
        <f>IF(M165=1,IF(G165&lt;0,S164+1,0),S164)</f>
        <v>3</v>
      </c>
      <c r="T165" s="36" t="str">
        <f>IF(M165&lt;&gt;1,"",IF(R164&gt;=3,"前面连赢 3 笔以上","前面连赢 "&amp;R164&amp;" 笔"))</f>
        <v>前面连赢 0 笔</v>
      </c>
      <c r="U165" s="40">
        <f>IF(AND(M165=1,ISNUMBER(H165)),H165-G165,"")</f>
        <v>0.04</v>
      </c>
      <c r="V165" s="41">
        <f>IF(M165=1,O165,NA())</f>
        <v>22.13</v>
      </c>
      <c r="W165" s="41">
        <f>IF(M165=1,-Q165,NA())</f>
        <v>-2.78</v>
      </c>
    </row>
    <row r="166">
      <c r="A166" s="17" t="n">
        <v>162</v>
      </c>
      <c r="B166" s="23" t="n">
        <v>47778</v>
      </c>
      <c r="C166" s="25" t="inlineStr">
        <is>
          <t>突破</t>
        </is>
      </c>
      <c r="D166" s="25" t="inlineStr">
        <is>
          <t>品种丙</t>
        </is>
      </c>
      <c r="E166" s="25" t="inlineStr">
        <is>
          <t>多</t>
        </is>
      </c>
      <c r="F166" s="25" t="inlineStr">
        <is>
          <t>尾盘</t>
        </is>
      </c>
      <c r="G166" s="35" t="n">
        <v>1.1</v>
      </c>
      <c r="H166" s="35" t="n">
        <v>1.16</v>
      </c>
      <c r="I166" s="25" t="inlineStr">
        <is>
          <t>B</t>
        </is>
      </c>
      <c r="J166" s="25" t="inlineStr">
        <is>
          <t>无</t>
        </is>
      </c>
      <c r="K166" s="36" t="str">
        <f>IF(ISNUMBER(B166),"周"&amp;CHOOSE(WEEKDAY(B166,2),"一","二","三","四","五","六","日"),"")</f>
        <v>周二</v>
      </c>
      <c r="L166" s="37">
        <f>IF(ISNUMBER(B166),DATE(YEAR(B166),MONTH(B166),1),"")</f>
        <v>47757.0</v>
      </c>
      <c r="M166" s="38">
        <f>IF(AND(ISNUMBER(B166),ISNUMBER(G166)),IF(AND(OR(NOT(ISNUMBER('例-看板'!$C$4)),B166&gt;='例-看板'!$C$4),OR(NOT(ISNUMBER('例-看板'!$E$4)),B166&lt;='例-看板'!$E$4),OR('例-看板'!$C$5="",C166='例-看板'!$C$5),OR('例-看板'!$E$5="",D166='例-看板'!$E$5)),1,0),0)</f>
        <v>1</v>
      </c>
      <c r="N166" s="38">
        <f>IF(M166=1,COUNTIF(M$5:M166,1),"")</f>
        <v>162</v>
      </c>
      <c r="O166" s="39">
        <f>IF(M166=1,SUMIF(M$5:M166,1,G$5:G166),"")</f>
        <v>23.23</v>
      </c>
      <c r="P166" s="39">
        <f>IF(M166=1,MAX(0,MAX(O$5:O166)),"")</f>
        <v>24.91</v>
      </c>
      <c r="Q166" s="40">
        <f>IF(M166=1,P166-O166,"")</f>
        <v>1.68</v>
      </c>
      <c r="R166" s="38">
        <f>IF(M166=1,IF(G166&gt;0,R165+1,0),R165)</f>
        <v>1</v>
      </c>
      <c r="S166" s="38">
        <f>IF(M166=1,IF(G166&lt;0,S165+1,0),S165)</f>
        <v>0</v>
      </c>
      <c r="T166" s="36" t="str">
        <f>IF(M166&lt;&gt;1,"",IF(R165&gt;=3,"前面连赢 3 笔以上","前面连赢 "&amp;R165&amp;" 笔"))</f>
        <v>前面连赢 0 笔</v>
      </c>
      <c r="U166" s="40">
        <f>IF(AND(M166=1,ISNUMBER(H166)),H166-G166,"")</f>
        <v>0.0599999999999998</v>
      </c>
      <c r="V166" s="41">
        <f>IF(M166=1,O166,NA())</f>
        <v>23.23</v>
      </c>
      <c r="W166" s="41">
        <f>IF(M166=1,-Q166,NA())</f>
        <v>-1.68</v>
      </c>
    </row>
    <row r="167">
      <c r="A167" s="17" t="n">
        <v>163</v>
      </c>
      <c r="B167" s="23" t="n">
        <v>47781</v>
      </c>
      <c r="C167" s="25" t="inlineStr">
        <is>
          <t>区间反转</t>
        </is>
      </c>
      <c r="D167" s="25" t="inlineStr">
        <is>
          <t>品种丙</t>
        </is>
      </c>
      <c r="E167" s="25" t="inlineStr">
        <is>
          <t>空</t>
        </is>
      </c>
      <c r="F167" s="25" t="inlineStr">
        <is>
          <t>尾盘</t>
        </is>
      </c>
      <c r="G167" s="35" t="n">
        <v>-0.95</v>
      </c>
      <c r="H167" s="35" t="n">
        <v>-0.9</v>
      </c>
      <c r="I167" s="25" t="inlineStr">
        <is>
          <t>A</t>
        </is>
      </c>
      <c r="J167" s="25" t="inlineStr">
        <is>
          <t>无</t>
        </is>
      </c>
      <c r="K167" s="36" t="str">
        <f>IF(ISNUMBER(B167),"周"&amp;CHOOSE(WEEKDAY(B167,2),"一","二","三","四","五","六","日"),"")</f>
        <v>周五</v>
      </c>
      <c r="L167" s="37">
        <f>IF(ISNUMBER(B167),DATE(YEAR(B167),MONTH(B167),1),"")</f>
        <v>47757.0</v>
      </c>
      <c r="M167" s="38">
        <f>IF(AND(ISNUMBER(B167),ISNUMBER(G167)),IF(AND(OR(NOT(ISNUMBER('例-看板'!$C$4)),B167&gt;='例-看板'!$C$4),OR(NOT(ISNUMBER('例-看板'!$E$4)),B167&lt;='例-看板'!$E$4),OR('例-看板'!$C$5="",C167='例-看板'!$C$5),OR('例-看板'!$E$5="",D167='例-看板'!$E$5)),1,0),0)</f>
        <v>1</v>
      </c>
      <c r="N167" s="38">
        <f>IF(M167=1,COUNTIF(M$5:M167,1),"")</f>
        <v>163</v>
      </c>
      <c r="O167" s="39">
        <f>IF(M167=1,SUMIF(M$5:M167,1,G$5:G167),"")</f>
        <v>22.28</v>
      </c>
      <c r="P167" s="39">
        <f>IF(M167=1,MAX(0,MAX(O$5:O167)),"")</f>
        <v>24.91</v>
      </c>
      <c r="Q167" s="40">
        <f>IF(M167=1,P167-O167,"")</f>
        <v>2.63</v>
      </c>
      <c r="R167" s="38">
        <f>IF(M167=1,IF(G167&gt;0,R166+1,0),R166)</f>
        <v>0</v>
      </c>
      <c r="S167" s="38">
        <f>IF(M167=1,IF(G167&lt;0,S166+1,0),S166)</f>
        <v>1</v>
      </c>
      <c r="T167" s="36" t="str">
        <f>IF(M167&lt;&gt;1,"",IF(R166&gt;=3,"前面连赢 3 笔以上","前面连赢 "&amp;R166&amp;" 笔"))</f>
        <v>前面连赢 1 笔</v>
      </c>
      <c r="U167" s="40">
        <f>IF(AND(M167=1,ISNUMBER(H167)),H167-G167,"")</f>
        <v>0.0499999999999999</v>
      </c>
      <c r="V167" s="41">
        <f>IF(M167=1,O167,NA())</f>
        <v>22.28</v>
      </c>
      <c r="W167" s="41">
        <f>IF(M167=1,-Q167,NA())</f>
        <v>-2.63</v>
      </c>
    </row>
    <row r="168">
      <c r="A168" s="17" t="n">
        <v>164</v>
      </c>
      <c r="B168" s="23" t="n">
        <v>47784</v>
      </c>
      <c r="C168" s="25" t="inlineStr">
        <is>
          <t>突破</t>
        </is>
      </c>
      <c r="D168" s="25" t="inlineStr">
        <is>
          <t>品种丙</t>
        </is>
      </c>
      <c r="E168" s="25" t="inlineStr">
        <is>
          <t>空</t>
        </is>
      </c>
      <c r="F168" s="25" t="inlineStr">
        <is>
          <t>开盘 30 分钟</t>
        </is>
      </c>
      <c r="G168" s="35" t="n">
        <v>2.29</v>
      </c>
      <c r="H168" s="35" t="n">
        <v>2.37</v>
      </c>
      <c r="I168" s="25" t="inlineStr">
        <is>
          <t>A</t>
        </is>
      </c>
      <c r="J168" s="25" t="inlineStr">
        <is>
          <t>无</t>
        </is>
      </c>
      <c r="K168" s="36" t="str">
        <f>IF(ISNUMBER(B168),"周"&amp;CHOOSE(WEEKDAY(B168,2),"一","二","三","四","五","六","日"),"")</f>
        <v>周一</v>
      </c>
      <c r="L168" s="37">
        <f>IF(ISNUMBER(B168),DATE(YEAR(B168),MONTH(B168),1),"")</f>
        <v>47757.0</v>
      </c>
      <c r="M168" s="38">
        <f>IF(AND(ISNUMBER(B168),ISNUMBER(G168)),IF(AND(OR(NOT(ISNUMBER('例-看板'!$C$4)),B168&gt;='例-看板'!$C$4),OR(NOT(ISNUMBER('例-看板'!$E$4)),B168&lt;='例-看板'!$E$4),OR('例-看板'!$C$5="",C168='例-看板'!$C$5),OR('例-看板'!$E$5="",D168='例-看板'!$E$5)),1,0),0)</f>
        <v>1</v>
      </c>
      <c r="N168" s="38">
        <f>IF(M168=1,COUNTIF(M$5:M168,1),"")</f>
        <v>164</v>
      </c>
      <c r="O168" s="39">
        <f>IF(M168=1,SUMIF(M$5:M168,1,G$5:G168),"")</f>
        <v>24.57</v>
      </c>
      <c r="P168" s="39">
        <f>IF(M168=1,MAX(0,MAX(O$5:O168)),"")</f>
        <v>24.91</v>
      </c>
      <c r="Q168" s="40">
        <f>IF(M168=1,P168-O168,"")</f>
        <v>0.34</v>
      </c>
      <c r="R168" s="38">
        <f>IF(M168=1,IF(G168&gt;0,R167+1,0),R167)</f>
        <v>1</v>
      </c>
      <c r="S168" s="38">
        <f>IF(M168=1,IF(G168&lt;0,S167+1,0),S167)</f>
        <v>0</v>
      </c>
      <c r="T168" s="36" t="str">
        <f>IF(M168&lt;&gt;1,"",IF(R167&gt;=3,"前面连赢 3 笔以上","前面连赢 "&amp;R167&amp;" 笔"))</f>
        <v>前面连赢 0 笔</v>
      </c>
      <c r="U168" s="40">
        <f>IF(AND(M168=1,ISNUMBER(H168)),H168-G168,"")</f>
        <v>0.0800000000000001</v>
      </c>
      <c r="V168" s="41">
        <f>IF(M168=1,O168,NA())</f>
        <v>24.57</v>
      </c>
      <c r="W168" s="41">
        <f>IF(M168=1,-Q168,NA())</f>
        <v>-0.34</v>
      </c>
    </row>
    <row r="169">
      <c r="A169" s="17" t="n">
        <v>165</v>
      </c>
      <c r="B169" s="23" t="n">
        <v>47785</v>
      </c>
      <c r="C169" s="25" t="inlineStr">
        <is>
          <t>区间反转</t>
        </is>
      </c>
      <c r="D169" s="25" t="inlineStr">
        <is>
          <t>品种乙</t>
        </is>
      </c>
      <c r="E169" s="25" t="inlineStr">
        <is>
          <t>空</t>
        </is>
      </c>
      <c r="F169" s="25" t="inlineStr">
        <is>
          <t>上午</t>
        </is>
      </c>
      <c r="G169" s="35" t="n">
        <v>-1.68</v>
      </c>
      <c r="H169" s="35" t="n">
        <v>-1.61</v>
      </c>
      <c r="I169" s="25" t="inlineStr">
        <is>
          <t>A</t>
        </is>
      </c>
      <c r="J169" s="25" t="inlineStr">
        <is>
          <t>无</t>
        </is>
      </c>
      <c r="K169" s="36" t="str">
        <f>IF(ISNUMBER(B169),"周"&amp;CHOOSE(WEEKDAY(B169,2),"一","二","三","四","五","六","日"),"")</f>
        <v>周二</v>
      </c>
      <c r="L169" s="37">
        <f>IF(ISNUMBER(B169),DATE(YEAR(B169),MONTH(B169),1),"")</f>
        <v>47757.0</v>
      </c>
      <c r="M169" s="38">
        <f>IF(AND(ISNUMBER(B169),ISNUMBER(G169)),IF(AND(OR(NOT(ISNUMBER('例-看板'!$C$4)),B169&gt;='例-看板'!$C$4),OR(NOT(ISNUMBER('例-看板'!$E$4)),B169&lt;='例-看板'!$E$4),OR('例-看板'!$C$5="",C169='例-看板'!$C$5),OR('例-看板'!$E$5="",D169='例-看板'!$E$5)),1,0),0)</f>
        <v>1</v>
      </c>
      <c r="N169" s="38">
        <f>IF(M169=1,COUNTIF(M$5:M169,1),"")</f>
        <v>165</v>
      </c>
      <c r="O169" s="39">
        <f>IF(M169=1,SUMIF(M$5:M169,1,G$5:G169),"")</f>
        <v>22.89</v>
      </c>
      <c r="P169" s="39">
        <f>IF(M169=1,MAX(0,MAX(O$5:O169)),"")</f>
        <v>24.91</v>
      </c>
      <c r="Q169" s="40">
        <f>IF(M169=1,P169-O169,"")</f>
        <v>2.02</v>
      </c>
      <c r="R169" s="38">
        <f>IF(M169=1,IF(G169&gt;0,R168+1,0),R168)</f>
        <v>0</v>
      </c>
      <c r="S169" s="38">
        <f>IF(M169=1,IF(G169&lt;0,S168+1,0),S168)</f>
        <v>1</v>
      </c>
      <c r="T169" s="36" t="str">
        <f>IF(M169&lt;&gt;1,"",IF(R168&gt;=3,"前面连赢 3 笔以上","前面连赢 "&amp;R168&amp;" 笔"))</f>
        <v>前面连赢 1 笔</v>
      </c>
      <c r="U169" s="40">
        <f>IF(AND(M169=1,ISNUMBER(H169)),H169-G169,"")</f>
        <v>0.0699999999999998</v>
      </c>
      <c r="V169" s="41">
        <f>IF(M169=1,O169,NA())</f>
        <v>22.89</v>
      </c>
      <c r="W169" s="41">
        <f>IF(M169=1,-Q169,NA())</f>
        <v>-2.02</v>
      </c>
    </row>
    <row r="170">
      <c r="A170" s="17" t="n">
        <v>166</v>
      </c>
      <c r="B170" s="23" t="n">
        <v>47787</v>
      </c>
      <c r="C170" s="25" t="inlineStr">
        <is>
          <t>区间反转</t>
        </is>
      </c>
      <c r="D170" s="25" t="inlineStr">
        <is>
          <t>品种甲</t>
        </is>
      </c>
      <c r="E170" s="25" t="inlineStr">
        <is>
          <t>多</t>
        </is>
      </c>
      <c r="F170" s="25" t="inlineStr">
        <is>
          <t>开盘 30 分钟</t>
        </is>
      </c>
      <c r="G170" s="35" t="n">
        <v>-0.96</v>
      </c>
      <c r="H170" s="35" t="n">
        <v>-0.9</v>
      </c>
      <c r="I170" s="25" t="inlineStr">
        <is>
          <t>A</t>
        </is>
      </c>
      <c r="J170" s="25" t="inlineStr">
        <is>
          <t>无</t>
        </is>
      </c>
      <c r="K170" s="36" t="str">
        <f>IF(ISNUMBER(B170),"周"&amp;CHOOSE(WEEKDAY(B170,2),"一","二","三","四","五","六","日"),"")</f>
        <v>周四</v>
      </c>
      <c r="L170" s="37">
        <f>IF(ISNUMBER(B170),DATE(YEAR(B170),MONTH(B170),1),"")</f>
        <v>47757.0</v>
      </c>
      <c r="M170" s="38">
        <f>IF(AND(ISNUMBER(B170),ISNUMBER(G170)),IF(AND(OR(NOT(ISNUMBER('例-看板'!$C$4)),B170&gt;='例-看板'!$C$4),OR(NOT(ISNUMBER('例-看板'!$E$4)),B170&lt;='例-看板'!$E$4),OR('例-看板'!$C$5="",C170='例-看板'!$C$5),OR('例-看板'!$E$5="",D170='例-看板'!$E$5)),1,0),0)</f>
        <v>1</v>
      </c>
      <c r="N170" s="38">
        <f>IF(M170=1,COUNTIF(M$5:M170,1),"")</f>
        <v>166</v>
      </c>
      <c r="O170" s="39">
        <f>IF(M170=1,SUMIF(M$5:M170,1,G$5:G170),"")</f>
        <v>21.93</v>
      </c>
      <c r="P170" s="39">
        <f>IF(M170=1,MAX(0,MAX(O$5:O170)),"")</f>
        <v>24.91</v>
      </c>
      <c r="Q170" s="40">
        <f>IF(M170=1,P170-O170,"")</f>
        <v>2.98</v>
      </c>
      <c r="R170" s="38">
        <f>IF(M170=1,IF(G170&gt;0,R169+1,0),R169)</f>
        <v>0</v>
      </c>
      <c r="S170" s="38">
        <f>IF(M170=1,IF(G170&lt;0,S169+1,0),S169)</f>
        <v>2</v>
      </c>
      <c r="T170" s="36" t="str">
        <f>IF(M170&lt;&gt;1,"",IF(R169&gt;=3,"前面连赢 3 笔以上","前面连赢 "&amp;R169&amp;" 笔"))</f>
        <v>前面连赢 0 笔</v>
      </c>
      <c r="U170" s="40">
        <f>IF(AND(M170=1,ISNUMBER(H170)),H170-G170,"")</f>
        <v>0.0599999999999999</v>
      </c>
      <c r="V170" s="41">
        <f>IF(M170=1,O170,NA())</f>
        <v>21.93</v>
      </c>
      <c r="W170" s="41">
        <f>IF(M170=1,-Q170,NA())</f>
        <v>-2.98</v>
      </c>
    </row>
    <row r="171">
      <c r="A171" s="17" t="n">
        <v>167</v>
      </c>
      <c r="B171" s="23" t="n">
        <v>47788</v>
      </c>
      <c r="C171" s="25" t="inlineStr">
        <is>
          <t>区间反转</t>
        </is>
      </c>
      <c r="D171" s="25" t="inlineStr">
        <is>
          <t>品种丙</t>
        </is>
      </c>
      <c r="E171" s="25" t="inlineStr">
        <is>
          <t>空</t>
        </is>
      </c>
      <c r="F171" s="25" t="inlineStr">
        <is>
          <t>上午</t>
        </is>
      </c>
      <c r="G171" s="35" t="n">
        <v>-1.66</v>
      </c>
      <c r="H171" s="35" t="n">
        <v>-1.57</v>
      </c>
      <c r="I171" s="25" t="inlineStr">
        <is>
          <t>B</t>
        </is>
      </c>
      <c r="J171" s="25" t="inlineStr">
        <is>
          <t>无</t>
        </is>
      </c>
      <c r="K171" s="36" t="str">
        <f>IF(ISNUMBER(B171),"周"&amp;CHOOSE(WEEKDAY(B171,2),"一","二","三","四","五","六","日"),"")</f>
        <v>周五</v>
      </c>
      <c r="L171" s="37">
        <f>IF(ISNUMBER(B171),DATE(YEAR(B171),MONTH(B171),1),"")</f>
        <v>47788.0</v>
      </c>
      <c r="M171" s="38">
        <f>IF(AND(ISNUMBER(B171),ISNUMBER(G171)),IF(AND(OR(NOT(ISNUMBER('例-看板'!$C$4)),B171&gt;='例-看板'!$C$4),OR(NOT(ISNUMBER('例-看板'!$E$4)),B171&lt;='例-看板'!$E$4),OR('例-看板'!$C$5="",C171='例-看板'!$C$5),OR('例-看板'!$E$5="",D171='例-看板'!$E$5)),1,0),0)</f>
        <v>1</v>
      </c>
      <c r="N171" s="38">
        <f>IF(M171=1,COUNTIF(M$5:M171,1),"")</f>
        <v>167</v>
      </c>
      <c r="O171" s="39">
        <f>IF(M171=1,SUMIF(M$5:M171,1,G$5:G171),"")</f>
        <v>20.27</v>
      </c>
      <c r="P171" s="39">
        <f>IF(M171=1,MAX(0,MAX(O$5:O171)),"")</f>
        <v>24.91</v>
      </c>
      <c r="Q171" s="40">
        <f>IF(M171=1,P171-O171,"")</f>
        <v>4.64</v>
      </c>
      <c r="R171" s="38">
        <f>IF(M171=1,IF(G171&gt;0,R170+1,0),R170)</f>
        <v>0</v>
      </c>
      <c r="S171" s="38">
        <f>IF(M171=1,IF(G171&lt;0,S170+1,0),S170)</f>
        <v>3</v>
      </c>
      <c r="T171" s="36" t="str">
        <f>IF(M171&lt;&gt;1,"",IF(R170&gt;=3,"前面连赢 3 笔以上","前面连赢 "&amp;R170&amp;" 笔"))</f>
        <v>前面连赢 0 笔</v>
      </c>
      <c r="U171" s="40">
        <f>IF(AND(M171=1,ISNUMBER(H171)),H171-G171,"")</f>
        <v>0.0899999999999999</v>
      </c>
      <c r="V171" s="41">
        <f>IF(M171=1,O171,NA())</f>
        <v>20.27</v>
      </c>
      <c r="W171" s="41">
        <f>IF(M171=1,-Q171,NA())</f>
        <v>-4.64</v>
      </c>
    </row>
    <row r="172">
      <c r="A172" s="17" t="n">
        <v>168</v>
      </c>
      <c r="B172" s="23" t="n">
        <v>47791</v>
      </c>
      <c r="C172" s="25" t="inlineStr">
        <is>
          <t>回踩</t>
        </is>
      </c>
      <c r="D172" s="25" t="inlineStr">
        <is>
          <t>品种乙</t>
        </is>
      </c>
      <c r="E172" s="25" t="inlineStr">
        <is>
          <t>空</t>
        </is>
      </c>
      <c r="F172" s="25" t="inlineStr">
        <is>
          <t>上午</t>
        </is>
      </c>
      <c r="G172" s="35" t="n">
        <v>-1.08</v>
      </c>
      <c r="H172" s="35" t="n">
        <v>-1</v>
      </c>
      <c r="I172" s="25" t="inlineStr">
        <is>
          <t>B</t>
        </is>
      </c>
      <c r="J172" s="25" t="inlineStr">
        <is>
          <t>无</t>
        </is>
      </c>
      <c r="K172" s="36" t="str">
        <f>IF(ISNUMBER(B172),"周"&amp;CHOOSE(WEEKDAY(B172,2),"一","二","三","四","五","六","日"),"")</f>
        <v>周一</v>
      </c>
      <c r="L172" s="37">
        <f>IF(ISNUMBER(B172),DATE(YEAR(B172),MONTH(B172),1),"")</f>
        <v>47788.0</v>
      </c>
      <c r="M172" s="38">
        <f>IF(AND(ISNUMBER(B172),ISNUMBER(G172)),IF(AND(OR(NOT(ISNUMBER('例-看板'!$C$4)),B172&gt;='例-看板'!$C$4),OR(NOT(ISNUMBER('例-看板'!$E$4)),B172&lt;='例-看板'!$E$4),OR('例-看板'!$C$5="",C172='例-看板'!$C$5),OR('例-看板'!$E$5="",D172='例-看板'!$E$5)),1,0),0)</f>
        <v>1</v>
      </c>
      <c r="N172" s="38">
        <f>IF(M172=1,COUNTIF(M$5:M172,1),"")</f>
        <v>168</v>
      </c>
      <c r="O172" s="39">
        <f>IF(M172=1,SUMIF(M$5:M172,1,G$5:G172),"")</f>
        <v>19.19</v>
      </c>
      <c r="P172" s="39">
        <f>IF(M172=1,MAX(0,MAX(O$5:O172)),"")</f>
        <v>24.91</v>
      </c>
      <c r="Q172" s="40">
        <f>IF(M172=1,P172-O172,"")</f>
        <v>5.72</v>
      </c>
      <c r="R172" s="38">
        <f>IF(M172=1,IF(G172&gt;0,R171+1,0),R171)</f>
        <v>0</v>
      </c>
      <c r="S172" s="38">
        <f>IF(M172=1,IF(G172&lt;0,S171+1,0),S171)</f>
        <v>4</v>
      </c>
      <c r="T172" s="36" t="str">
        <f>IF(M172&lt;&gt;1,"",IF(R171&gt;=3,"前面连赢 3 笔以上","前面连赢 "&amp;R171&amp;" 笔"))</f>
        <v>前面连赢 0 笔</v>
      </c>
      <c r="U172" s="40">
        <f>IF(AND(M172=1,ISNUMBER(H172)),H172-G172,"")</f>
        <v>0.0800000000000001</v>
      </c>
      <c r="V172" s="41">
        <f>IF(M172=1,O172,NA())</f>
        <v>19.19</v>
      </c>
      <c r="W172" s="41">
        <f>IF(M172=1,-Q172,NA())</f>
        <v>-5.72</v>
      </c>
    </row>
    <row r="173">
      <c r="A173" s="17" t="n">
        <v>169</v>
      </c>
      <c r="B173" s="23" t="n">
        <v>47792</v>
      </c>
      <c r="C173" s="25" t="inlineStr">
        <is>
          <t>突破</t>
        </is>
      </c>
      <c r="D173" s="25" t="inlineStr">
        <is>
          <t>品种甲</t>
        </is>
      </c>
      <c r="E173" s="25" t="inlineStr">
        <is>
          <t>空</t>
        </is>
      </c>
      <c r="F173" s="25" t="inlineStr">
        <is>
          <t>午后</t>
        </is>
      </c>
      <c r="G173" s="35" t="n">
        <v>2.05</v>
      </c>
      <c r="H173" s="35" t="n">
        <v>2.12</v>
      </c>
      <c r="I173" s="25" t="inlineStr">
        <is>
          <t>A</t>
        </is>
      </c>
      <c r="J173" s="25" t="inlineStr">
        <is>
          <t>无</t>
        </is>
      </c>
      <c r="K173" s="36" t="str">
        <f>IF(ISNUMBER(B173),"周"&amp;CHOOSE(WEEKDAY(B173,2),"一","二","三","四","五","六","日"),"")</f>
        <v>周二</v>
      </c>
      <c r="L173" s="37">
        <f>IF(ISNUMBER(B173),DATE(YEAR(B173),MONTH(B173),1),"")</f>
        <v>47788.0</v>
      </c>
      <c r="M173" s="38">
        <f>IF(AND(ISNUMBER(B173),ISNUMBER(G173)),IF(AND(OR(NOT(ISNUMBER('例-看板'!$C$4)),B173&gt;='例-看板'!$C$4),OR(NOT(ISNUMBER('例-看板'!$E$4)),B173&lt;='例-看板'!$E$4),OR('例-看板'!$C$5="",C173='例-看板'!$C$5),OR('例-看板'!$E$5="",D173='例-看板'!$E$5)),1,0),0)</f>
        <v>1</v>
      </c>
      <c r="N173" s="38">
        <f>IF(M173=1,COUNTIF(M$5:M173,1),"")</f>
        <v>169</v>
      </c>
      <c r="O173" s="39">
        <f>IF(M173=1,SUMIF(M$5:M173,1,G$5:G173),"")</f>
        <v>21.24</v>
      </c>
      <c r="P173" s="39">
        <f>IF(M173=1,MAX(0,MAX(O$5:O173)),"")</f>
        <v>24.91</v>
      </c>
      <c r="Q173" s="40">
        <f>IF(M173=1,P173-O173,"")</f>
        <v>3.67</v>
      </c>
      <c r="R173" s="38">
        <f>IF(M173=1,IF(G173&gt;0,R172+1,0),R172)</f>
        <v>1</v>
      </c>
      <c r="S173" s="38">
        <f>IF(M173=1,IF(G173&lt;0,S172+1,0),S172)</f>
        <v>0</v>
      </c>
      <c r="T173" s="36" t="str">
        <f>IF(M173&lt;&gt;1,"",IF(R172&gt;=3,"前面连赢 3 笔以上","前面连赢 "&amp;R172&amp;" 笔"))</f>
        <v>前面连赢 0 笔</v>
      </c>
      <c r="U173" s="40">
        <f>IF(AND(M173=1,ISNUMBER(H173)),H173-G173,"")</f>
        <v>0.0700000000000003</v>
      </c>
      <c r="V173" s="41">
        <f>IF(M173=1,O173,NA())</f>
        <v>21.24</v>
      </c>
      <c r="W173" s="41">
        <f>IF(M173=1,-Q173,NA())</f>
        <v>-3.67</v>
      </c>
    </row>
    <row r="174">
      <c r="A174" s="17" t="n">
        <v>170</v>
      </c>
      <c r="B174" s="23" t="n">
        <v>47793</v>
      </c>
      <c r="C174" s="25" t="inlineStr">
        <is>
          <t>区间反转</t>
        </is>
      </c>
      <c r="D174" s="25" t="inlineStr">
        <is>
          <t>品种乙</t>
        </is>
      </c>
      <c r="E174" s="25" t="inlineStr">
        <is>
          <t>空</t>
        </is>
      </c>
      <c r="F174" s="25" t="inlineStr">
        <is>
          <t>午后</t>
        </is>
      </c>
      <c r="G174" s="35" t="n">
        <v>1.12</v>
      </c>
      <c r="H174" s="35" t="n">
        <v>1.15</v>
      </c>
      <c r="I174" s="25" t="inlineStr">
        <is>
          <t>C</t>
        </is>
      </c>
      <c r="J174" s="25" t="inlineStr">
        <is>
          <t>没计划</t>
        </is>
      </c>
      <c r="K174" s="36" t="str">
        <f>IF(ISNUMBER(B174),"周"&amp;CHOOSE(WEEKDAY(B174,2),"一","二","三","四","五","六","日"),"")</f>
        <v>周三</v>
      </c>
      <c r="L174" s="37">
        <f>IF(ISNUMBER(B174),DATE(YEAR(B174),MONTH(B174),1),"")</f>
        <v>47788.0</v>
      </c>
      <c r="M174" s="38">
        <f>IF(AND(ISNUMBER(B174),ISNUMBER(G174)),IF(AND(OR(NOT(ISNUMBER('例-看板'!$C$4)),B174&gt;='例-看板'!$C$4),OR(NOT(ISNUMBER('例-看板'!$E$4)),B174&lt;='例-看板'!$E$4),OR('例-看板'!$C$5="",C174='例-看板'!$C$5),OR('例-看板'!$E$5="",D174='例-看板'!$E$5)),1,0),0)</f>
        <v>1</v>
      </c>
      <c r="N174" s="38">
        <f>IF(M174=1,COUNTIF(M$5:M174,1),"")</f>
        <v>170</v>
      </c>
      <c r="O174" s="39">
        <f>IF(M174=1,SUMIF(M$5:M174,1,G$5:G174),"")</f>
        <v>22.36</v>
      </c>
      <c r="P174" s="39">
        <f>IF(M174=1,MAX(0,MAX(O$5:O174)),"")</f>
        <v>24.91</v>
      </c>
      <c r="Q174" s="40">
        <f>IF(M174=1,P174-O174,"")</f>
        <v>2.55</v>
      </c>
      <c r="R174" s="38">
        <f>IF(M174=1,IF(G174&gt;0,R173+1,0),R173)</f>
        <v>2</v>
      </c>
      <c r="S174" s="38">
        <f>IF(M174=1,IF(G174&lt;0,S173+1,0),S173)</f>
        <v>0</v>
      </c>
      <c r="T174" s="36" t="str">
        <f>IF(M174&lt;&gt;1,"",IF(R173&gt;=3,"前面连赢 3 笔以上","前面连赢 "&amp;R173&amp;" 笔"))</f>
        <v>前面连赢 1 笔</v>
      </c>
      <c r="U174" s="40">
        <f>IF(AND(M174=1,ISNUMBER(H174)),H174-G174,"")</f>
        <v>0.0299999999999998</v>
      </c>
      <c r="V174" s="41">
        <f>IF(M174=1,O174,NA())</f>
        <v>22.36</v>
      </c>
      <c r="W174" s="41">
        <f>IF(M174=1,-Q174,NA())</f>
        <v>-2.55</v>
      </c>
    </row>
    <row r="175">
      <c r="A175" s="17" t="n">
        <v>171</v>
      </c>
      <c r="B175" s="23" t="n">
        <v>47794</v>
      </c>
      <c r="C175" s="25" t="inlineStr">
        <is>
          <t>区间反转</t>
        </is>
      </c>
      <c r="D175" s="25" t="inlineStr">
        <is>
          <t>品种乙</t>
        </is>
      </c>
      <c r="E175" s="25" t="inlineStr">
        <is>
          <t>空</t>
        </is>
      </c>
      <c r="F175" s="25" t="inlineStr">
        <is>
          <t>上午</t>
        </is>
      </c>
      <c r="G175" s="35" t="n">
        <v>-0.97</v>
      </c>
      <c r="H175" s="35" t="n">
        <v>-0.92</v>
      </c>
      <c r="I175" s="25" t="inlineStr">
        <is>
          <t>A</t>
        </is>
      </c>
      <c r="J175" s="25" t="inlineStr">
        <is>
          <t>无</t>
        </is>
      </c>
      <c r="K175" s="36" t="str">
        <f>IF(ISNUMBER(B175),"周"&amp;CHOOSE(WEEKDAY(B175,2),"一","二","三","四","五","六","日"),"")</f>
        <v>周四</v>
      </c>
      <c r="L175" s="37">
        <f>IF(ISNUMBER(B175),DATE(YEAR(B175),MONTH(B175),1),"")</f>
        <v>47788.0</v>
      </c>
      <c r="M175" s="38">
        <f>IF(AND(ISNUMBER(B175),ISNUMBER(G175)),IF(AND(OR(NOT(ISNUMBER('例-看板'!$C$4)),B175&gt;='例-看板'!$C$4),OR(NOT(ISNUMBER('例-看板'!$E$4)),B175&lt;='例-看板'!$E$4),OR('例-看板'!$C$5="",C175='例-看板'!$C$5),OR('例-看板'!$E$5="",D175='例-看板'!$E$5)),1,0),0)</f>
        <v>1</v>
      </c>
      <c r="N175" s="38">
        <f>IF(M175=1,COUNTIF(M$5:M175,1),"")</f>
        <v>171</v>
      </c>
      <c r="O175" s="39">
        <f>IF(M175=1,SUMIF(M$5:M175,1,G$5:G175),"")</f>
        <v>21.39</v>
      </c>
      <c r="P175" s="39">
        <f>IF(M175=1,MAX(0,MAX(O$5:O175)),"")</f>
        <v>24.91</v>
      </c>
      <c r="Q175" s="40">
        <f>IF(M175=1,P175-O175,"")</f>
        <v>3.52</v>
      </c>
      <c r="R175" s="38">
        <f>IF(M175=1,IF(G175&gt;0,R174+1,0),R174)</f>
        <v>0</v>
      </c>
      <c r="S175" s="38">
        <f>IF(M175=1,IF(G175&lt;0,S174+1,0),S174)</f>
        <v>1</v>
      </c>
      <c r="T175" s="36" t="str">
        <f>IF(M175&lt;&gt;1,"",IF(R174&gt;=3,"前面连赢 3 笔以上","前面连赢 "&amp;R174&amp;" 笔"))</f>
        <v>前面连赢 2 笔</v>
      </c>
      <c r="U175" s="40">
        <f>IF(AND(M175=1,ISNUMBER(H175)),H175-G175,"")</f>
        <v>0.0499999999999999</v>
      </c>
      <c r="V175" s="41">
        <f>IF(M175=1,O175,NA())</f>
        <v>21.39</v>
      </c>
      <c r="W175" s="41">
        <f>IF(M175=1,-Q175,NA())</f>
        <v>-3.52</v>
      </c>
    </row>
    <row r="176">
      <c r="A176" s="17" t="n">
        <v>172</v>
      </c>
      <c r="B176" s="23" t="n">
        <v>47795</v>
      </c>
      <c r="C176" s="25" t="inlineStr">
        <is>
          <t>区间反转</t>
        </is>
      </c>
      <c r="D176" s="25" t="inlineStr">
        <is>
          <t>品种甲</t>
        </is>
      </c>
      <c r="E176" s="25" t="inlineStr">
        <is>
          <t>多</t>
        </is>
      </c>
      <c r="F176" s="25" t="inlineStr">
        <is>
          <t>夜盘</t>
        </is>
      </c>
      <c r="G176" s="35" t="n">
        <v>-0.89</v>
      </c>
      <c r="H176" s="35" t="n">
        <v>-0.8100000000000001</v>
      </c>
      <c r="I176" s="25" t="inlineStr">
        <is>
          <t>C</t>
        </is>
      </c>
      <c r="J176" s="25" t="inlineStr">
        <is>
          <t>追单</t>
        </is>
      </c>
      <c r="K176" s="36" t="str">
        <f>IF(ISNUMBER(B176),"周"&amp;CHOOSE(WEEKDAY(B176,2),"一","二","三","四","五","六","日"),"")</f>
        <v>周五</v>
      </c>
      <c r="L176" s="37">
        <f>IF(ISNUMBER(B176),DATE(YEAR(B176),MONTH(B176),1),"")</f>
        <v>47788.0</v>
      </c>
      <c r="M176" s="38">
        <f>IF(AND(ISNUMBER(B176),ISNUMBER(G176)),IF(AND(OR(NOT(ISNUMBER('例-看板'!$C$4)),B176&gt;='例-看板'!$C$4),OR(NOT(ISNUMBER('例-看板'!$E$4)),B176&lt;='例-看板'!$E$4),OR('例-看板'!$C$5="",C176='例-看板'!$C$5),OR('例-看板'!$E$5="",D176='例-看板'!$E$5)),1,0),0)</f>
        <v>1</v>
      </c>
      <c r="N176" s="38">
        <f>IF(M176=1,COUNTIF(M$5:M176,1),"")</f>
        <v>172</v>
      </c>
      <c r="O176" s="39">
        <f>IF(M176=1,SUMIF(M$5:M176,1,G$5:G176),"")</f>
        <v>20.5</v>
      </c>
      <c r="P176" s="39">
        <f>IF(M176=1,MAX(0,MAX(O$5:O176)),"")</f>
        <v>24.91</v>
      </c>
      <c r="Q176" s="40">
        <f>IF(M176=1,P176-O176,"")</f>
        <v>4.41</v>
      </c>
      <c r="R176" s="38">
        <f>IF(M176=1,IF(G176&gt;0,R175+1,0),R175)</f>
        <v>0</v>
      </c>
      <c r="S176" s="38">
        <f>IF(M176=1,IF(G176&lt;0,S175+1,0),S175)</f>
        <v>2</v>
      </c>
      <c r="T176" s="36" t="str">
        <f>IF(M176&lt;&gt;1,"",IF(R175&gt;=3,"前面连赢 3 笔以上","前面连赢 "&amp;R175&amp;" 笔"))</f>
        <v>前面连赢 0 笔</v>
      </c>
      <c r="U176" s="40">
        <f>IF(AND(M176=1,ISNUMBER(H176)),H176-G176,"")</f>
        <v>0.08</v>
      </c>
      <c r="V176" s="41">
        <f>IF(M176=1,O176,NA())</f>
        <v>20.5</v>
      </c>
      <c r="W176" s="41">
        <f>IF(M176=1,-Q176,NA())</f>
        <v>-4.41</v>
      </c>
    </row>
    <row r="177">
      <c r="A177" s="17" t="n">
        <v>173</v>
      </c>
      <c r="B177" s="23" t="n">
        <v>47798</v>
      </c>
      <c r="C177" s="25" t="inlineStr">
        <is>
          <t>回踩</t>
        </is>
      </c>
      <c r="D177" s="25" t="inlineStr">
        <is>
          <t>品种乙</t>
        </is>
      </c>
      <c r="E177" s="25" t="inlineStr">
        <is>
          <t>多</t>
        </is>
      </c>
      <c r="F177" s="25" t="inlineStr">
        <is>
          <t>上午</t>
        </is>
      </c>
      <c r="G177" s="35" t="n">
        <v>0.54</v>
      </c>
      <c r="H177" s="35" t="n">
        <v>0.6</v>
      </c>
      <c r="I177" s="25" t="inlineStr">
        <is>
          <t>B</t>
        </is>
      </c>
      <c r="J177" s="25" t="inlineStr">
        <is>
          <t>无</t>
        </is>
      </c>
      <c r="K177" s="36" t="str">
        <f>IF(ISNUMBER(B177),"周"&amp;CHOOSE(WEEKDAY(B177,2),"一","二","三","四","五","六","日"),"")</f>
        <v>周一</v>
      </c>
      <c r="L177" s="37">
        <f>IF(ISNUMBER(B177),DATE(YEAR(B177),MONTH(B177),1),"")</f>
        <v>47788.0</v>
      </c>
      <c r="M177" s="38">
        <f>IF(AND(ISNUMBER(B177),ISNUMBER(G177)),IF(AND(OR(NOT(ISNUMBER('例-看板'!$C$4)),B177&gt;='例-看板'!$C$4),OR(NOT(ISNUMBER('例-看板'!$E$4)),B177&lt;='例-看板'!$E$4),OR('例-看板'!$C$5="",C177='例-看板'!$C$5),OR('例-看板'!$E$5="",D177='例-看板'!$E$5)),1,0),0)</f>
        <v>1</v>
      </c>
      <c r="N177" s="38">
        <f>IF(M177=1,COUNTIF(M$5:M177,1),"")</f>
        <v>173</v>
      </c>
      <c r="O177" s="39">
        <f>IF(M177=1,SUMIF(M$5:M177,1,G$5:G177),"")</f>
        <v>21.04</v>
      </c>
      <c r="P177" s="39">
        <f>IF(M177=1,MAX(0,MAX(O$5:O177)),"")</f>
        <v>24.91</v>
      </c>
      <c r="Q177" s="40">
        <f>IF(M177=1,P177-O177,"")</f>
        <v>3.87</v>
      </c>
      <c r="R177" s="38">
        <f>IF(M177=1,IF(G177&gt;0,R176+1,0),R176)</f>
        <v>1</v>
      </c>
      <c r="S177" s="38">
        <f>IF(M177=1,IF(G177&lt;0,S176+1,0),S176)</f>
        <v>0</v>
      </c>
      <c r="T177" s="36" t="str">
        <f>IF(M177&lt;&gt;1,"",IF(R176&gt;=3,"前面连赢 3 笔以上","前面连赢 "&amp;R176&amp;" 笔"))</f>
        <v>前面连赢 0 笔</v>
      </c>
      <c r="U177" s="40">
        <f>IF(AND(M177=1,ISNUMBER(H177)),H177-G177,"")</f>
        <v>0.0599999999999999</v>
      </c>
      <c r="V177" s="41">
        <f>IF(M177=1,O177,NA())</f>
        <v>21.04</v>
      </c>
      <c r="W177" s="41">
        <f>IF(M177=1,-Q177,NA())</f>
        <v>-3.87</v>
      </c>
    </row>
    <row r="178">
      <c r="A178" s="17" t="n">
        <v>174</v>
      </c>
      <c r="B178" s="23" t="n">
        <v>47800</v>
      </c>
      <c r="C178" s="25" t="inlineStr">
        <is>
          <t>突破</t>
        </is>
      </c>
      <c r="D178" s="25" t="inlineStr">
        <is>
          <t>品种乙</t>
        </is>
      </c>
      <c r="E178" s="25" t="inlineStr">
        <is>
          <t>多</t>
        </is>
      </c>
      <c r="F178" s="25" t="inlineStr">
        <is>
          <t>夜盘</t>
        </is>
      </c>
      <c r="G178" s="35" t="n">
        <v>-1.1</v>
      </c>
      <c r="H178" s="35" t="n">
        <v>-1.02</v>
      </c>
      <c r="I178" s="25" t="inlineStr">
        <is>
          <t>A</t>
        </is>
      </c>
      <c r="J178" s="25" t="inlineStr">
        <is>
          <t>无</t>
        </is>
      </c>
      <c r="K178" s="36" t="str">
        <f>IF(ISNUMBER(B178),"周"&amp;CHOOSE(WEEKDAY(B178,2),"一","二","三","四","五","六","日"),"")</f>
        <v>周三</v>
      </c>
      <c r="L178" s="37">
        <f>IF(ISNUMBER(B178),DATE(YEAR(B178),MONTH(B178),1),"")</f>
        <v>47788.0</v>
      </c>
      <c r="M178" s="38">
        <f>IF(AND(ISNUMBER(B178),ISNUMBER(G178)),IF(AND(OR(NOT(ISNUMBER('例-看板'!$C$4)),B178&gt;='例-看板'!$C$4),OR(NOT(ISNUMBER('例-看板'!$E$4)),B178&lt;='例-看板'!$E$4),OR('例-看板'!$C$5="",C178='例-看板'!$C$5),OR('例-看板'!$E$5="",D178='例-看板'!$E$5)),1,0),0)</f>
        <v>1</v>
      </c>
      <c r="N178" s="38">
        <f>IF(M178=1,COUNTIF(M$5:M178,1),"")</f>
        <v>174</v>
      </c>
      <c r="O178" s="39">
        <f>IF(M178=1,SUMIF(M$5:M178,1,G$5:G178),"")</f>
        <v>19.94</v>
      </c>
      <c r="P178" s="39">
        <f>IF(M178=1,MAX(0,MAX(O$5:O178)),"")</f>
        <v>24.91</v>
      </c>
      <c r="Q178" s="40">
        <f>IF(M178=1,P178-O178,"")</f>
        <v>4.97</v>
      </c>
      <c r="R178" s="38">
        <f>IF(M178=1,IF(G178&gt;0,R177+1,0),R177)</f>
        <v>0</v>
      </c>
      <c r="S178" s="38">
        <f>IF(M178=1,IF(G178&lt;0,S177+1,0),S177)</f>
        <v>1</v>
      </c>
      <c r="T178" s="36" t="str">
        <f>IF(M178&lt;&gt;1,"",IF(R177&gt;=3,"前面连赢 3 笔以上","前面连赢 "&amp;R177&amp;" 笔"))</f>
        <v>前面连赢 1 笔</v>
      </c>
      <c r="U178" s="40">
        <f>IF(AND(M178=1,ISNUMBER(H178)),H178-G178,"")</f>
        <v>0.0800000000000001</v>
      </c>
      <c r="V178" s="41">
        <f>IF(M178=1,O178,NA())</f>
        <v>19.94</v>
      </c>
      <c r="W178" s="41">
        <f>IF(M178=1,-Q178,NA())</f>
        <v>-4.97</v>
      </c>
    </row>
    <row r="179">
      <c r="A179" s="17" t="n">
        <v>175</v>
      </c>
      <c r="B179" s="23" t="n">
        <v>47806</v>
      </c>
      <c r="C179" s="25" t="inlineStr">
        <is>
          <t>突破</t>
        </is>
      </c>
      <c r="D179" s="25" t="inlineStr">
        <is>
          <t>品种乙</t>
        </is>
      </c>
      <c r="E179" s="25" t="inlineStr">
        <is>
          <t>多</t>
        </is>
      </c>
      <c r="F179" s="25" t="inlineStr">
        <is>
          <t>午后</t>
        </is>
      </c>
      <c r="G179" s="35" t="n">
        <v>3.03</v>
      </c>
      <c r="H179" s="35" t="n">
        <v>3.1</v>
      </c>
      <c r="I179" s="25" t="inlineStr">
        <is>
          <t>B</t>
        </is>
      </c>
      <c r="J179" s="25" t="inlineStr">
        <is>
          <t>无</t>
        </is>
      </c>
      <c r="K179" s="36" t="str">
        <f>IF(ISNUMBER(B179),"周"&amp;CHOOSE(WEEKDAY(B179,2),"一","二","三","四","五","六","日"),"")</f>
        <v>周二</v>
      </c>
      <c r="L179" s="37">
        <f>IF(ISNUMBER(B179),DATE(YEAR(B179),MONTH(B179),1),"")</f>
        <v>47788.0</v>
      </c>
      <c r="M179" s="38">
        <f>IF(AND(ISNUMBER(B179),ISNUMBER(G179)),IF(AND(OR(NOT(ISNUMBER('例-看板'!$C$4)),B179&gt;='例-看板'!$C$4),OR(NOT(ISNUMBER('例-看板'!$E$4)),B179&lt;='例-看板'!$E$4),OR('例-看板'!$C$5="",C179='例-看板'!$C$5),OR('例-看板'!$E$5="",D179='例-看板'!$E$5)),1,0),0)</f>
        <v>1</v>
      </c>
      <c r="N179" s="38">
        <f>IF(M179=1,COUNTIF(M$5:M179,1),"")</f>
        <v>175</v>
      </c>
      <c r="O179" s="39">
        <f>IF(M179=1,SUMIF(M$5:M179,1,G$5:G179),"")</f>
        <v>22.97</v>
      </c>
      <c r="P179" s="39">
        <f>IF(M179=1,MAX(0,MAX(O$5:O179)),"")</f>
        <v>24.91</v>
      </c>
      <c r="Q179" s="40">
        <f>IF(M179=1,P179-O179,"")</f>
        <v>1.94</v>
      </c>
      <c r="R179" s="38">
        <f>IF(M179=1,IF(G179&gt;0,R178+1,0),R178)</f>
        <v>1</v>
      </c>
      <c r="S179" s="38">
        <f>IF(M179=1,IF(G179&lt;0,S178+1,0),S178)</f>
        <v>0</v>
      </c>
      <c r="T179" s="36" t="str">
        <f>IF(M179&lt;&gt;1,"",IF(R178&gt;=3,"前面连赢 3 笔以上","前面连赢 "&amp;R178&amp;" 笔"))</f>
        <v>前面连赢 0 笔</v>
      </c>
      <c r="U179" s="40">
        <f>IF(AND(M179=1,ISNUMBER(H179)),H179-G179,"")</f>
        <v>0.0700000000000003</v>
      </c>
      <c r="V179" s="41">
        <f>IF(M179=1,O179,NA())</f>
        <v>22.97</v>
      </c>
      <c r="W179" s="41">
        <f>IF(M179=1,-Q179,NA())</f>
        <v>-1.94</v>
      </c>
    </row>
    <row r="180">
      <c r="A180" s="17" t="n">
        <v>176</v>
      </c>
      <c r="B180" s="23" t="n">
        <v>47807</v>
      </c>
      <c r="C180" s="25" t="inlineStr">
        <is>
          <t>区间反转</t>
        </is>
      </c>
      <c r="D180" s="25" t="inlineStr">
        <is>
          <t>品种丙</t>
        </is>
      </c>
      <c r="E180" s="25" t="inlineStr">
        <is>
          <t>多</t>
        </is>
      </c>
      <c r="F180" s="25" t="inlineStr">
        <is>
          <t>尾盘</t>
        </is>
      </c>
      <c r="G180" s="35" t="n">
        <v>1.03</v>
      </c>
      <c r="H180" s="35" t="n">
        <v>1.06</v>
      </c>
      <c r="I180" s="25" t="inlineStr">
        <is>
          <t>A</t>
        </is>
      </c>
      <c r="J180" s="25" t="inlineStr">
        <is>
          <t>无</t>
        </is>
      </c>
      <c r="K180" s="36" t="str">
        <f>IF(ISNUMBER(B180),"周"&amp;CHOOSE(WEEKDAY(B180,2),"一","二","三","四","五","六","日"),"")</f>
        <v>周三</v>
      </c>
      <c r="L180" s="37">
        <f>IF(ISNUMBER(B180),DATE(YEAR(B180),MONTH(B180),1),"")</f>
        <v>47788.0</v>
      </c>
      <c r="M180" s="38">
        <f>IF(AND(ISNUMBER(B180),ISNUMBER(G180)),IF(AND(OR(NOT(ISNUMBER('例-看板'!$C$4)),B180&gt;='例-看板'!$C$4),OR(NOT(ISNUMBER('例-看板'!$E$4)),B180&lt;='例-看板'!$E$4),OR('例-看板'!$C$5="",C180='例-看板'!$C$5),OR('例-看板'!$E$5="",D180='例-看板'!$E$5)),1,0),0)</f>
        <v>1</v>
      </c>
      <c r="N180" s="38">
        <f>IF(M180=1,COUNTIF(M$5:M180,1),"")</f>
        <v>176</v>
      </c>
      <c r="O180" s="39">
        <f>IF(M180=1,SUMIF(M$5:M180,1,G$5:G180),"")</f>
        <v>24</v>
      </c>
      <c r="P180" s="39">
        <f>IF(M180=1,MAX(0,MAX(O$5:O180)),"")</f>
        <v>24.91</v>
      </c>
      <c r="Q180" s="40">
        <f>IF(M180=1,P180-O180,"")</f>
        <v>0.91</v>
      </c>
      <c r="R180" s="38">
        <f>IF(M180=1,IF(G180&gt;0,R179+1,0),R179)</f>
        <v>2</v>
      </c>
      <c r="S180" s="38">
        <f>IF(M180=1,IF(G180&lt;0,S179+1,0),S179)</f>
        <v>0</v>
      </c>
      <c r="T180" s="36" t="str">
        <f>IF(M180&lt;&gt;1,"",IF(R179&gt;=3,"前面连赢 3 笔以上","前面连赢 "&amp;R179&amp;" 笔"))</f>
        <v>前面连赢 1 笔</v>
      </c>
      <c r="U180" s="40">
        <f>IF(AND(M180=1,ISNUMBER(H180)),H180-G180,"")</f>
        <v>0.03</v>
      </c>
      <c r="V180" s="41">
        <f>IF(M180=1,O180,NA())</f>
        <v>24</v>
      </c>
      <c r="W180" s="41">
        <f>IF(M180=1,-Q180,NA())</f>
        <v>-0.91</v>
      </c>
    </row>
    <row r="181">
      <c r="A181" s="17" t="n">
        <v>177</v>
      </c>
      <c r="B181" s="23" t="n">
        <v>47808</v>
      </c>
      <c r="C181" s="25" t="inlineStr">
        <is>
          <t>区间反转</t>
        </is>
      </c>
      <c r="D181" s="25" t="inlineStr">
        <is>
          <t>品种丙</t>
        </is>
      </c>
      <c r="E181" s="25" t="inlineStr">
        <is>
          <t>多</t>
        </is>
      </c>
      <c r="F181" s="25" t="inlineStr">
        <is>
          <t>上午</t>
        </is>
      </c>
      <c r="G181" s="35" t="n">
        <v>-0.95</v>
      </c>
      <c r="H181" s="35" t="n">
        <v>-0.92</v>
      </c>
      <c r="I181" s="25" t="inlineStr">
        <is>
          <t>A</t>
        </is>
      </c>
      <c r="J181" s="25" t="inlineStr">
        <is>
          <t>无</t>
        </is>
      </c>
      <c r="K181" s="36" t="str">
        <f>IF(ISNUMBER(B181),"周"&amp;CHOOSE(WEEKDAY(B181,2),"一","二","三","四","五","六","日"),"")</f>
        <v>周四</v>
      </c>
      <c r="L181" s="37">
        <f>IF(ISNUMBER(B181),DATE(YEAR(B181),MONTH(B181),1),"")</f>
        <v>47788.0</v>
      </c>
      <c r="M181" s="38">
        <f>IF(AND(ISNUMBER(B181),ISNUMBER(G181)),IF(AND(OR(NOT(ISNUMBER('例-看板'!$C$4)),B181&gt;='例-看板'!$C$4),OR(NOT(ISNUMBER('例-看板'!$E$4)),B181&lt;='例-看板'!$E$4),OR('例-看板'!$C$5="",C181='例-看板'!$C$5),OR('例-看板'!$E$5="",D181='例-看板'!$E$5)),1,0),0)</f>
        <v>1</v>
      </c>
      <c r="N181" s="38">
        <f>IF(M181=1,COUNTIF(M$5:M181,1),"")</f>
        <v>177</v>
      </c>
      <c r="O181" s="39">
        <f>IF(M181=1,SUMIF(M$5:M181,1,G$5:G181),"")</f>
        <v>23.05</v>
      </c>
      <c r="P181" s="39">
        <f>IF(M181=1,MAX(0,MAX(O$5:O181)),"")</f>
        <v>24.91</v>
      </c>
      <c r="Q181" s="40">
        <f>IF(M181=1,P181-O181,"")</f>
        <v>1.86</v>
      </c>
      <c r="R181" s="38">
        <f>IF(M181=1,IF(G181&gt;0,R180+1,0),R180)</f>
        <v>0</v>
      </c>
      <c r="S181" s="38">
        <f>IF(M181=1,IF(G181&lt;0,S180+1,0),S180)</f>
        <v>1</v>
      </c>
      <c r="T181" s="36" t="str">
        <f>IF(M181&lt;&gt;1,"",IF(R180&gt;=3,"前面连赢 3 笔以上","前面连赢 "&amp;R180&amp;" 笔"))</f>
        <v>前面连赢 2 笔</v>
      </c>
      <c r="U181" s="40">
        <f>IF(AND(M181=1,ISNUMBER(H181)),H181-G181,"")</f>
        <v>0.0299999999999999</v>
      </c>
      <c r="V181" s="41">
        <f>IF(M181=1,O181,NA())</f>
        <v>23.05</v>
      </c>
      <c r="W181" s="41">
        <f>IF(M181=1,-Q181,NA())</f>
        <v>-1.86</v>
      </c>
    </row>
    <row r="182">
      <c r="A182" s="17" t="n">
        <v>178</v>
      </c>
      <c r="B182" s="23" t="n">
        <v>47809</v>
      </c>
      <c r="C182" s="25" t="inlineStr">
        <is>
          <t>区间反转</t>
        </is>
      </c>
      <c r="D182" s="25" t="inlineStr">
        <is>
          <t>品种甲</t>
        </is>
      </c>
      <c r="E182" s="25" t="inlineStr">
        <is>
          <t>空</t>
        </is>
      </c>
      <c r="F182" s="25" t="inlineStr">
        <is>
          <t>午后</t>
        </is>
      </c>
      <c r="G182" s="35" t="n">
        <v>1.81</v>
      </c>
      <c r="H182" s="35" t="n">
        <v>1.87</v>
      </c>
      <c r="I182" s="25" t="inlineStr">
        <is>
          <t>C</t>
        </is>
      </c>
      <c r="J182" s="25" t="inlineStr">
        <is>
          <t>没计划</t>
        </is>
      </c>
      <c r="K182" s="36" t="str">
        <f>IF(ISNUMBER(B182),"周"&amp;CHOOSE(WEEKDAY(B182,2),"一","二","三","四","五","六","日"),"")</f>
        <v>周五</v>
      </c>
      <c r="L182" s="37">
        <f>IF(ISNUMBER(B182),DATE(YEAR(B182),MONTH(B182),1),"")</f>
        <v>47788.0</v>
      </c>
      <c r="M182" s="38">
        <f>IF(AND(ISNUMBER(B182),ISNUMBER(G182)),IF(AND(OR(NOT(ISNUMBER('例-看板'!$C$4)),B182&gt;='例-看板'!$C$4),OR(NOT(ISNUMBER('例-看板'!$E$4)),B182&lt;='例-看板'!$E$4),OR('例-看板'!$C$5="",C182='例-看板'!$C$5),OR('例-看板'!$E$5="",D182='例-看板'!$E$5)),1,0),0)</f>
        <v>1</v>
      </c>
      <c r="N182" s="38">
        <f>IF(M182=1,COUNTIF(M$5:M182,1),"")</f>
        <v>178</v>
      </c>
      <c r="O182" s="39">
        <f>IF(M182=1,SUMIF(M$5:M182,1,G$5:G182),"")</f>
        <v>24.86</v>
      </c>
      <c r="P182" s="39">
        <f>IF(M182=1,MAX(0,MAX(O$5:O182)),"")</f>
        <v>24.91</v>
      </c>
      <c r="Q182" s="40">
        <f>IF(M182=1,P182-O182,"")</f>
        <v>0.0500000000000007</v>
      </c>
      <c r="R182" s="38">
        <f>IF(M182=1,IF(G182&gt;0,R181+1,0),R181)</f>
        <v>1</v>
      </c>
      <c r="S182" s="38">
        <f>IF(M182=1,IF(G182&lt;0,S181+1,0),S181)</f>
        <v>0</v>
      </c>
      <c r="T182" s="36" t="str">
        <f>IF(M182&lt;&gt;1,"",IF(R181&gt;=3,"前面连赢 3 笔以上","前面连赢 "&amp;R181&amp;" 笔"))</f>
        <v>前面连赢 0 笔</v>
      </c>
      <c r="U182" s="40">
        <f>IF(AND(M182=1,ISNUMBER(H182)),H182-G182,"")</f>
        <v>0.0600000000000001</v>
      </c>
      <c r="V182" s="41">
        <f>IF(M182=1,O182,NA())</f>
        <v>24.86</v>
      </c>
      <c r="W182" s="41">
        <f>IF(M182=1,-Q182,NA())</f>
        <v>-0.0500000000000007</v>
      </c>
    </row>
    <row r="183">
      <c r="A183" s="17" t="n">
        <v>179</v>
      </c>
      <c r="B183" s="23" t="n">
        <v>47812</v>
      </c>
      <c r="C183" s="25" t="inlineStr">
        <is>
          <t>区间反转</t>
        </is>
      </c>
      <c r="D183" s="25" t="inlineStr">
        <is>
          <t>品种乙</t>
        </is>
      </c>
      <c r="E183" s="25" t="inlineStr">
        <is>
          <t>空</t>
        </is>
      </c>
      <c r="F183" s="25" t="inlineStr">
        <is>
          <t>午后</t>
        </is>
      </c>
      <c r="G183" s="35" t="n">
        <v>-0.96</v>
      </c>
      <c r="H183" s="35" t="n">
        <v>-0.88</v>
      </c>
      <c r="I183" s="25" t="inlineStr">
        <is>
          <t>C</t>
        </is>
      </c>
      <c r="J183" s="25" t="inlineStr">
        <is>
          <t>没计划</t>
        </is>
      </c>
      <c r="K183" s="36" t="str">
        <f>IF(ISNUMBER(B183),"周"&amp;CHOOSE(WEEKDAY(B183,2),"一","二","三","四","五","六","日"),"")</f>
        <v>周一</v>
      </c>
      <c r="L183" s="37">
        <f>IF(ISNUMBER(B183),DATE(YEAR(B183),MONTH(B183),1),"")</f>
        <v>47788.0</v>
      </c>
      <c r="M183" s="38">
        <f>IF(AND(ISNUMBER(B183),ISNUMBER(G183)),IF(AND(OR(NOT(ISNUMBER('例-看板'!$C$4)),B183&gt;='例-看板'!$C$4),OR(NOT(ISNUMBER('例-看板'!$E$4)),B183&lt;='例-看板'!$E$4),OR('例-看板'!$C$5="",C183='例-看板'!$C$5),OR('例-看板'!$E$5="",D183='例-看板'!$E$5)),1,0),0)</f>
        <v>1</v>
      </c>
      <c r="N183" s="38">
        <f>IF(M183=1,COUNTIF(M$5:M183,1),"")</f>
        <v>179</v>
      </c>
      <c r="O183" s="39">
        <f>IF(M183=1,SUMIF(M$5:M183,1,G$5:G183),"")</f>
        <v>23.9</v>
      </c>
      <c r="P183" s="39">
        <f>IF(M183=1,MAX(0,MAX(O$5:O183)),"")</f>
        <v>24.91</v>
      </c>
      <c r="Q183" s="40">
        <f>IF(M183=1,P183-O183,"")</f>
        <v>1.01</v>
      </c>
      <c r="R183" s="38">
        <f>IF(M183=1,IF(G183&gt;0,R182+1,0),R182)</f>
        <v>0</v>
      </c>
      <c r="S183" s="38">
        <f>IF(M183=1,IF(G183&lt;0,S182+1,0),S182)</f>
        <v>1</v>
      </c>
      <c r="T183" s="36" t="str">
        <f>IF(M183&lt;&gt;1,"",IF(R182&gt;=3,"前面连赢 3 笔以上","前面连赢 "&amp;R182&amp;" 笔"))</f>
        <v>前面连赢 1 笔</v>
      </c>
      <c r="U183" s="40">
        <f>IF(AND(M183=1,ISNUMBER(H183)),H183-G183,"")</f>
        <v>0.08</v>
      </c>
      <c r="V183" s="41">
        <f>IF(M183=1,O183,NA())</f>
        <v>23.9</v>
      </c>
      <c r="W183" s="41">
        <f>IF(M183=1,-Q183,NA())</f>
        <v>-1.01</v>
      </c>
    </row>
    <row r="184">
      <c r="A184" s="17" t="n">
        <v>180</v>
      </c>
      <c r="B184" s="23" t="n">
        <v>47813</v>
      </c>
      <c r="C184" s="25" t="inlineStr">
        <is>
          <t>回踩</t>
        </is>
      </c>
      <c r="D184" s="25" t="inlineStr">
        <is>
          <t>品种甲</t>
        </is>
      </c>
      <c r="E184" s="25" t="inlineStr">
        <is>
          <t>空</t>
        </is>
      </c>
      <c r="F184" s="25" t="inlineStr">
        <is>
          <t>夜盘</t>
        </is>
      </c>
      <c r="G184" s="35" t="n">
        <v>2.43</v>
      </c>
      <c r="H184" s="35" t="n">
        <v>2.48</v>
      </c>
      <c r="I184" s="25" t="inlineStr">
        <is>
          <t>B</t>
        </is>
      </c>
      <c r="J184" s="25" t="inlineStr">
        <is>
          <t>无</t>
        </is>
      </c>
      <c r="K184" s="36" t="str">
        <f>IF(ISNUMBER(B184),"周"&amp;CHOOSE(WEEKDAY(B184,2),"一","二","三","四","五","六","日"),"")</f>
        <v>周二</v>
      </c>
      <c r="L184" s="37">
        <f>IF(ISNUMBER(B184),DATE(YEAR(B184),MONTH(B184),1),"")</f>
        <v>47788.0</v>
      </c>
      <c r="M184" s="38">
        <f>IF(AND(ISNUMBER(B184),ISNUMBER(G184)),IF(AND(OR(NOT(ISNUMBER('例-看板'!$C$4)),B184&gt;='例-看板'!$C$4),OR(NOT(ISNUMBER('例-看板'!$E$4)),B184&lt;='例-看板'!$E$4),OR('例-看板'!$C$5="",C184='例-看板'!$C$5),OR('例-看板'!$E$5="",D184='例-看板'!$E$5)),1,0),0)</f>
        <v>1</v>
      </c>
      <c r="N184" s="38">
        <f>IF(M184=1,COUNTIF(M$5:M184,1),"")</f>
        <v>180</v>
      </c>
      <c r="O184" s="39">
        <f>IF(M184=1,SUMIF(M$5:M184,1,G$5:G184),"")</f>
        <v>26.33</v>
      </c>
      <c r="P184" s="39">
        <f>IF(M184=1,MAX(0,MAX(O$5:O184)),"")</f>
        <v>26.33</v>
      </c>
      <c r="Q184" s="40">
        <f>IF(M184=1,P184-O184,"")</f>
        <v>0</v>
      </c>
      <c r="R184" s="38">
        <f>IF(M184=1,IF(G184&gt;0,R183+1,0),R183)</f>
        <v>1</v>
      </c>
      <c r="S184" s="38">
        <f>IF(M184=1,IF(G184&lt;0,S183+1,0),S183)</f>
        <v>0</v>
      </c>
      <c r="T184" s="36" t="str">
        <f>IF(M184&lt;&gt;1,"",IF(R183&gt;=3,"前面连赢 3 笔以上","前面连赢 "&amp;R183&amp;" 笔"))</f>
        <v>前面连赢 0 笔</v>
      </c>
      <c r="U184" s="40">
        <f>IF(AND(M184=1,ISNUMBER(H184)),H184-G184,"")</f>
        <v>0.0499999999999998</v>
      </c>
      <c r="V184" s="41">
        <f>IF(M184=1,O184,NA())</f>
        <v>26.33</v>
      </c>
      <c r="W184" s="41">
        <f>IF(M184=1,-Q184,NA())</f>
        <v>0</v>
      </c>
    </row>
    <row r="185">
      <c r="A185" s="17" t="n">
        <v>181</v>
      </c>
      <c r="B185" s="23" t="n">
        <v>47814</v>
      </c>
      <c r="C185" s="25" t="inlineStr">
        <is>
          <t>回踩</t>
        </is>
      </c>
      <c r="D185" s="25" t="inlineStr">
        <is>
          <t>品种乙</t>
        </is>
      </c>
      <c r="E185" s="25" t="inlineStr">
        <is>
          <t>多</t>
        </is>
      </c>
      <c r="F185" s="25" t="inlineStr">
        <is>
          <t>开盘 30 分钟</t>
        </is>
      </c>
      <c r="G185" s="35" t="n">
        <v>-0.96</v>
      </c>
      <c r="H185" s="35" t="n">
        <v>-0.92</v>
      </c>
      <c r="I185" s="25" t="inlineStr">
        <is>
          <t>C</t>
        </is>
      </c>
      <c r="J185" s="25" t="inlineStr">
        <is>
          <t>追单</t>
        </is>
      </c>
      <c r="K185" s="36" t="str">
        <f>IF(ISNUMBER(B185),"周"&amp;CHOOSE(WEEKDAY(B185,2),"一","二","三","四","五","六","日"),"")</f>
        <v>周三</v>
      </c>
      <c r="L185" s="37">
        <f>IF(ISNUMBER(B185),DATE(YEAR(B185),MONTH(B185),1),"")</f>
        <v>47788.0</v>
      </c>
      <c r="M185" s="38">
        <f>IF(AND(ISNUMBER(B185),ISNUMBER(G185)),IF(AND(OR(NOT(ISNUMBER('例-看板'!$C$4)),B185&gt;='例-看板'!$C$4),OR(NOT(ISNUMBER('例-看板'!$E$4)),B185&lt;='例-看板'!$E$4),OR('例-看板'!$C$5="",C185='例-看板'!$C$5),OR('例-看板'!$E$5="",D185='例-看板'!$E$5)),1,0),0)</f>
        <v>1</v>
      </c>
      <c r="N185" s="38">
        <f>IF(M185=1,COUNTIF(M$5:M185,1),"")</f>
        <v>181</v>
      </c>
      <c r="O185" s="39">
        <f>IF(M185=1,SUMIF(M$5:M185,1,G$5:G185),"")</f>
        <v>25.37</v>
      </c>
      <c r="P185" s="39">
        <f>IF(M185=1,MAX(0,MAX(O$5:O185)),"")</f>
        <v>26.33</v>
      </c>
      <c r="Q185" s="40">
        <f>IF(M185=1,P185-O185,"")</f>
        <v>0.960000000000001</v>
      </c>
      <c r="R185" s="38">
        <f>IF(M185=1,IF(G185&gt;0,R184+1,0),R184)</f>
        <v>0</v>
      </c>
      <c r="S185" s="38">
        <f>IF(M185=1,IF(G185&lt;0,S184+1,0),S184)</f>
        <v>1</v>
      </c>
      <c r="T185" s="36" t="str">
        <f>IF(M185&lt;&gt;1,"",IF(R184&gt;=3,"前面连赢 3 笔以上","前面连赢 "&amp;R184&amp;" 笔"))</f>
        <v>前面连赢 1 笔</v>
      </c>
      <c r="U185" s="40">
        <f>IF(AND(M185=1,ISNUMBER(H185)),H185-G185,"")</f>
        <v>0.0399999999999999</v>
      </c>
      <c r="V185" s="41">
        <f>IF(M185=1,O185,NA())</f>
        <v>25.37</v>
      </c>
      <c r="W185" s="41">
        <f>IF(M185=1,-Q185,NA())</f>
        <v>-0.960000000000001</v>
      </c>
    </row>
    <row r="186">
      <c r="A186" s="17" t="n">
        <v>182</v>
      </c>
      <c r="B186" s="23" t="n">
        <v>47815</v>
      </c>
      <c r="C186" s="25" t="inlineStr">
        <is>
          <t>区间反转</t>
        </is>
      </c>
      <c r="D186" s="25" t="inlineStr">
        <is>
          <t>品种甲</t>
        </is>
      </c>
      <c r="E186" s="25" t="inlineStr">
        <is>
          <t>多</t>
        </is>
      </c>
      <c r="F186" s="25" t="inlineStr">
        <is>
          <t>夜盘</t>
        </is>
      </c>
      <c r="G186" s="35" t="n">
        <v>1.47</v>
      </c>
      <c r="H186" s="35" t="n">
        <v>1.52</v>
      </c>
      <c r="I186" s="25" t="inlineStr">
        <is>
          <t>B</t>
        </is>
      </c>
      <c r="J186" s="25" t="inlineStr">
        <is>
          <t>无</t>
        </is>
      </c>
      <c r="K186" s="36" t="str">
        <f>IF(ISNUMBER(B186),"周"&amp;CHOOSE(WEEKDAY(B186,2),"一","二","三","四","五","六","日"),"")</f>
        <v>周四</v>
      </c>
      <c r="L186" s="37">
        <f>IF(ISNUMBER(B186),DATE(YEAR(B186),MONTH(B186),1),"")</f>
        <v>47788.0</v>
      </c>
      <c r="M186" s="38">
        <f>IF(AND(ISNUMBER(B186),ISNUMBER(G186)),IF(AND(OR(NOT(ISNUMBER('例-看板'!$C$4)),B186&gt;='例-看板'!$C$4),OR(NOT(ISNUMBER('例-看板'!$E$4)),B186&lt;='例-看板'!$E$4),OR('例-看板'!$C$5="",C186='例-看板'!$C$5),OR('例-看板'!$E$5="",D186='例-看板'!$E$5)),1,0),0)</f>
        <v>1</v>
      </c>
      <c r="N186" s="38">
        <f>IF(M186=1,COUNTIF(M$5:M186,1),"")</f>
        <v>182</v>
      </c>
      <c r="O186" s="39">
        <f>IF(M186=1,SUMIF(M$5:M186,1,G$5:G186),"")</f>
        <v>26.84</v>
      </c>
      <c r="P186" s="39">
        <f>IF(M186=1,MAX(0,MAX(O$5:O186)),"")</f>
        <v>26.84</v>
      </c>
      <c r="Q186" s="40">
        <f>IF(M186=1,P186-O186,"")</f>
        <v>0</v>
      </c>
      <c r="R186" s="38">
        <f>IF(M186=1,IF(G186&gt;0,R185+1,0),R185)</f>
        <v>1</v>
      </c>
      <c r="S186" s="38">
        <f>IF(M186=1,IF(G186&lt;0,S185+1,0),S185)</f>
        <v>0</v>
      </c>
      <c r="T186" s="36" t="str">
        <f>IF(M186&lt;&gt;1,"",IF(R185&gt;=3,"前面连赢 3 笔以上","前面连赢 "&amp;R185&amp;" 笔"))</f>
        <v>前面连赢 0 笔</v>
      </c>
      <c r="U186" s="40">
        <f>IF(AND(M186=1,ISNUMBER(H186)),H186-G186,"")</f>
        <v>0.05</v>
      </c>
      <c r="V186" s="41">
        <f>IF(M186=1,O186,NA())</f>
        <v>26.84</v>
      </c>
      <c r="W186" s="41">
        <f>IF(M186=1,-Q186,NA())</f>
        <v>0</v>
      </c>
    </row>
    <row r="187">
      <c r="A187" s="17" t="n">
        <v>183</v>
      </c>
      <c r="B187" s="23" t="n">
        <v>47816</v>
      </c>
      <c r="C187" s="25" t="inlineStr">
        <is>
          <t>回踩</t>
        </is>
      </c>
      <c r="D187" s="25" t="inlineStr">
        <is>
          <t>品种甲</t>
        </is>
      </c>
      <c r="E187" s="25" t="inlineStr">
        <is>
          <t>多</t>
        </is>
      </c>
      <c r="F187" s="25" t="inlineStr">
        <is>
          <t>尾盘</t>
        </is>
      </c>
      <c r="G187" s="35" t="n">
        <v>2.02</v>
      </c>
      <c r="H187" s="35" t="n">
        <v>2.09</v>
      </c>
      <c r="I187" s="25" t="inlineStr">
        <is>
          <t>A</t>
        </is>
      </c>
      <c r="J187" s="25" t="inlineStr">
        <is>
          <t>无</t>
        </is>
      </c>
      <c r="K187" s="36" t="str">
        <f>IF(ISNUMBER(B187),"周"&amp;CHOOSE(WEEKDAY(B187,2),"一","二","三","四","五","六","日"),"")</f>
        <v>周五</v>
      </c>
      <c r="L187" s="37">
        <f>IF(ISNUMBER(B187),DATE(YEAR(B187),MONTH(B187),1),"")</f>
        <v>47788.0</v>
      </c>
      <c r="M187" s="38">
        <f>IF(AND(ISNUMBER(B187),ISNUMBER(G187)),IF(AND(OR(NOT(ISNUMBER('例-看板'!$C$4)),B187&gt;='例-看板'!$C$4),OR(NOT(ISNUMBER('例-看板'!$E$4)),B187&lt;='例-看板'!$E$4),OR('例-看板'!$C$5="",C187='例-看板'!$C$5),OR('例-看板'!$E$5="",D187='例-看板'!$E$5)),1,0),0)</f>
        <v>1</v>
      </c>
      <c r="N187" s="38">
        <f>IF(M187=1,COUNTIF(M$5:M187,1),"")</f>
        <v>183</v>
      </c>
      <c r="O187" s="39">
        <f>IF(M187=1,SUMIF(M$5:M187,1,G$5:G187),"")</f>
        <v>28.86</v>
      </c>
      <c r="P187" s="39">
        <f>IF(M187=1,MAX(0,MAX(O$5:O187)),"")</f>
        <v>28.86</v>
      </c>
      <c r="Q187" s="40">
        <f>IF(M187=1,P187-O187,"")</f>
        <v>0</v>
      </c>
      <c r="R187" s="38">
        <f>IF(M187=1,IF(G187&gt;0,R186+1,0),R186)</f>
        <v>2</v>
      </c>
      <c r="S187" s="38">
        <f>IF(M187=1,IF(G187&lt;0,S186+1,0),S186)</f>
        <v>0</v>
      </c>
      <c r="T187" s="36" t="str">
        <f>IF(M187&lt;&gt;1,"",IF(R186&gt;=3,"前面连赢 3 笔以上","前面连赢 "&amp;R186&amp;" 笔"))</f>
        <v>前面连赢 1 笔</v>
      </c>
      <c r="U187" s="40">
        <f>IF(AND(M187=1,ISNUMBER(H187)),H187-G187,"")</f>
        <v>0.0699999999999998</v>
      </c>
      <c r="V187" s="41">
        <f>IF(M187=1,O187,NA())</f>
        <v>28.86</v>
      </c>
      <c r="W187" s="41">
        <f>IF(M187=1,-Q187,NA())</f>
        <v>0</v>
      </c>
    </row>
    <row r="188">
      <c r="A188" s="17" t="n">
        <v>184</v>
      </c>
      <c r="B188" s="23" t="n">
        <v>47819</v>
      </c>
      <c r="C188" s="25" t="inlineStr">
        <is>
          <t>突破</t>
        </is>
      </c>
      <c r="D188" s="25" t="inlineStr">
        <is>
          <t>品种甲</t>
        </is>
      </c>
      <c r="E188" s="25" t="inlineStr">
        <is>
          <t>多</t>
        </is>
      </c>
      <c r="F188" s="25" t="inlineStr">
        <is>
          <t>午后</t>
        </is>
      </c>
      <c r="G188" s="35" t="n">
        <v>-1.02</v>
      </c>
      <c r="H188" s="35" t="n">
        <v>-1</v>
      </c>
      <c r="I188" s="25" t="inlineStr">
        <is>
          <t>B</t>
        </is>
      </c>
      <c r="J188" s="25" t="inlineStr">
        <is>
          <t>无</t>
        </is>
      </c>
      <c r="K188" s="36" t="str">
        <f>IF(ISNUMBER(B188),"周"&amp;CHOOSE(WEEKDAY(B188,2),"一","二","三","四","五","六","日"),"")</f>
        <v>周一</v>
      </c>
      <c r="L188" s="37">
        <f>IF(ISNUMBER(B188),DATE(YEAR(B188),MONTH(B188),1),"")</f>
        <v>47818.0</v>
      </c>
      <c r="M188" s="38">
        <f>IF(AND(ISNUMBER(B188),ISNUMBER(G188)),IF(AND(OR(NOT(ISNUMBER('例-看板'!$C$4)),B188&gt;='例-看板'!$C$4),OR(NOT(ISNUMBER('例-看板'!$E$4)),B188&lt;='例-看板'!$E$4),OR('例-看板'!$C$5="",C188='例-看板'!$C$5),OR('例-看板'!$E$5="",D188='例-看板'!$E$5)),1,0),0)</f>
        <v>1</v>
      </c>
      <c r="N188" s="38">
        <f>IF(M188=1,COUNTIF(M$5:M188,1),"")</f>
        <v>184</v>
      </c>
      <c r="O188" s="39">
        <f>IF(M188=1,SUMIF(M$5:M188,1,G$5:G188),"")</f>
        <v>27.84</v>
      </c>
      <c r="P188" s="39">
        <f>IF(M188=1,MAX(0,MAX(O$5:O188)),"")</f>
        <v>28.86</v>
      </c>
      <c r="Q188" s="40">
        <f>IF(M188=1,P188-O188,"")</f>
        <v>1.02</v>
      </c>
      <c r="R188" s="38">
        <f>IF(M188=1,IF(G188&gt;0,R187+1,0),R187)</f>
        <v>0</v>
      </c>
      <c r="S188" s="38">
        <f>IF(M188=1,IF(G188&lt;0,S187+1,0),S187)</f>
        <v>1</v>
      </c>
      <c r="T188" s="36" t="str">
        <f>IF(M188&lt;&gt;1,"",IF(R187&gt;=3,"前面连赢 3 笔以上","前面连赢 "&amp;R187&amp;" 笔"))</f>
        <v>前面连赢 2 笔</v>
      </c>
      <c r="U188" s="40">
        <f>IF(AND(M188=1,ISNUMBER(H188)),H188-G188,"")</f>
        <v>0.02</v>
      </c>
      <c r="V188" s="41">
        <f>IF(M188=1,O188,NA())</f>
        <v>27.84</v>
      </c>
      <c r="W188" s="41">
        <f>IF(M188=1,-Q188,NA())</f>
        <v>-1.02</v>
      </c>
    </row>
    <row r="189">
      <c r="A189" s="17" t="n">
        <v>185</v>
      </c>
      <c r="B189" s="23" t="n">
        <v>47820</v>
      </c>
      <c r="C189" s="25" t="inlineStr">
        <is>
          <t>突破</t>
        </is>
      </c>
      <c r="D189" s="25" t="inlineStr">
        <is>
          <t>品种甲</t>
        </is>
      </c>
      <c r="E189" s="25" t="inlineStr">
        <is>
          <t>空</t>
        </is>
      </c>
      <c r="F189" s="25" t="inlineStr">
        <is>
          <t>开盘 30 分钟</t>
        </is>
      </c>
      <c r="G189" s="35" t="n">
        <v>0.97</v>
      </c>
      <c r="H189" s="35" t="n">
        <v>1.05</v>
      </c>
      <c r="I189" s="25" t="inlineStr">
        <is>
          <t>A</t>
        </is>
      </c>
      <c r="J189" s="25" t="inlineStr">
        <is>
          <t>无</t>
        </is>
      </c>
      <c r="K189" s="36" t="str">
        <f>IF(ISNUMBER(B189),"周"&amp;CHOOSE(WEEKDAY(B189,2),"一","二","三","四","五","六","日"),"")</f>
        <v>周二</v>
      </c>
      <c r="L189" s="37">
        <f>IF(ISNUMBER(B189),DATE(YEAR(B189),MONTH(B189),1),"")</f>
        <v>47818.0</v>
      </c>
      <c r="M189" s="38">
        <f>IF(AND(ISNUMBER(B189),ISNUMBER(G189)),IF(AND(OR(NOT(ISNUMBER('例-看板'!$C$4)),B189&gt;='例-看板'!$C$4),OR(NOT(ISNUMBER('例-看板'!$E$4)),B189&lt;='例-看板'!$E$4),OR('例-看板'!$C$5="",C189='例-看板'!$C$5),OR('例-看板'!$E$5="",D189='例-看板'!$E$5)),1,0),0)</f>
        <v>1</v>
      </c>
      <c r="N189" s="38">
        <f>IF(M189=1,COUNTIF(M$5:M189,1),"")</f>
        <v>185</v>
      </c>
      <c r="O189" s="39">
        <f>IF(M189=1,SUMIF(M$5:M189,1,G$5:G189),"")</f>
        <v>28.81</v>
      </c>
      <c r="P189" s="39">
        <f>IF(M189=1,MAX(0,MAX(O$5:O189)),"")</f>
        <v>28.86</v>
      </c>
      <c r="Q189" s="40">
        <f>IF(M189=1,P189-O189,"")</f>
        <v>0.0500000000000007</v>
      </c>
      <c r="R189" s="38">
        <f>IF(M189=1,IF(G189&gt;0,R188+1,0),R188)</f>
        <v>1</v>
      </c>
      <c r="S189" s="38">
        <f>IF(M189=1,IF(G189&lt;0,S188+1,0),S188)</f>
        <v>0</v>
      </c>
      <c r="T189" s="36" t="str">
        <f>IF(M189&lt;&gt;1,"",IF(R188&gt;=3,"前面连赢 3 笔以上","前面连赢 "&amp;R188&amp;" 笔"))</f>
        <v>前面连赢 0 笔</v>
      </c>
      <c r="U189" s="40">
        <f>IF(AND(M189=1,ISNUMBER(H189)),H189-G189,"")</f>
        <v>0.0800000000000001</v>
      </c>
      <c r="V189" s="41">
        <f>IF(M189=1,O189,NA())</f>
        <v>28.81</v>
      </c>
      <c r="W189" s="41">
        <f>IF(M189=1,-Q189,NA())</f>
        <v>-0.0500000000000007</v>
      </c>
    </row>
    <row r="190">
      <c r="A190" s="17" t="n">
        <v>186</v>
      </c>
      <c r="B190" s="23" t="n">
        <v>47821</v>
      </c>
      <c r="C190" s="25" t="inlineStr">
        <is>
          <t>回踩</t>
        </is>
      </c>
      <c r="D190" s="25" t="inlineStr">
        <is>
          <t>品种甲</t>
        </is>
      </c>
      <c r="E190" s="25" t="inlineStr">
        <is>
          <t>空</t>
        </is>
      </c>
      <c r="F190" s="25" t="inlineStr">
        <is>
          <t>上午</t>
        </is>
      </c>
      <c r="G190" s="35" t="n">
        <v>-1.01</v>
      </c>
      <c r="H190" s="35" t="n">
        <v>-0.98</v>
      </c>
      <c r="I190" s="25" t="inlineStr">
        <is>
          <t>A</t>
        </is>
      </c>
      <c r="J190" s="25" t="inlineStr">
        <is>
          <t>无</t>
        </is>
      </c>
      <c r="K190" s="36" t="str">
        <f>IF(ISNUMBER(B190),"周"&amp;CHOOSE(WEEKDAY(B190,2),"一","二","三","四","五","六","日"),"")</f>
        <v>周三</v>
      </c>
      <c r="L190" s="37">
        <f>IF(ISNUMBER(B190),DATE(YEAR(B190),MONTH(B190),1),"")</f>
        <v>47818.0</v>
      </c>
      <c r="M190" s="38">
        <f>IF(AND(ISNUMBER(B190),ISNUMBER(G190)),IF(AND(OR(NOT(ISNUMBER('例-看板'!$C$4)),B190&gt;='例-看板'!$C$4),OR(NOT(ISNUMBER('例-看板'!$E$4)),B190&lt;='例-看板'!$E$4),OR('例-看板'!$C$5="",C190='例-看板'!$C$5),OR('例-看板'!$E$5="",D190='例-看板'!$E$5)),1,0),0)</f>
        <v>1</v>
      </c>
      <c r="N190" s="38">
        <f>IF(M190=1,COUNTIF(M$5:M190,1),"")</f>
        <v>186</v>
      </c>
      <c r="O190" s="39">
        <f>IF(M190=1,SUMIF(M$5:M190,1,G$5:G190),"")</f>
        <v>27.8</v>
      </c>
      <c r="P190" s="39">
        <f>IF(M190=1,MAX(0,MAX(O$5:O190)),"")</f>
        <v>28.86</v>
      </c>
      <c r="Q190" s="40">
        <f>IF(M190=1,P190-O190,"")</f>
        <v>1.06</v>
      </c>
      <c r="R190" s="38">
        <f>IF(M190=1,IF(G190&gt;0,R189+1,0),R189)</f>
        <v>0</v>
      </c>
      <c r="S190" s="38">
        <f>IF(M190=1,IF(G190&lt;0,S189+1,0),S189)</f>
        <v>1</v>
      </c>
      <c r="T190" s="36" t="str">
        <f>IF(M190&lt;&gt;1,"",IF(R189&gt;=3,"前面连赢 3 笔以上","前面连赢 "&amp;R189&amp;" 笔"))</f>
        <v>前面连赢 1 笔</v>
      </c>
      <c r="U190" s="40">
        <f>IF(AND(M190=1,ISNUMBER(H190)),H190-G190,"")</f>
        <v>0.03</v>
      </c>
      <c r="V190" s="41">
        <f>IF(M190=1,O190,NA())</f>
        <v>27.8</v>
      </c>
      <c r="W190" s="41">
        <f>IF(M190=1,-Q190,NA())</f>
        <v>-1.06</v>
      </c>
    </row>
    <row r="191">
      <c r="A191" s="17" t="n">
        <v>187</v>
      </c>
      <c r="B191" s="23" t="n">
        <v>47822</v>
      </c>
      <c r="C191" s="25" t="inlineStr">
        <is>
          <t>突破</t>
        </is>
      </c>
      <c r="D191" s="25" t="inlineStr">
        <is>
          <t>品种丙</t>
        </is>
      </c>
      <c r="E191" s="25" t="inlineStr">
        <is>
          <t>多</t>
        </is>
      </c>
      <c r="F191" s="25" t="inlineStr">
        <is>
          <t>开盘 30 分钟</t>
        </is>
      </c>
      <c r="G191" s="35" t="n">
        <v>2.1</v>
      </c>
      <c r="H191" s="35" t="n">
        <v>2.12</v>
      </c>
      <c r="I191" s="25" t="inlineStr">
        <is>
          <t>A</t>
        </is>
      </c>
      <c r="J191" s="25" t="inlineStr">
        <is>
          <t>无</t>
        </is>
      </c>
      <c r="K191" s="36" t="str">
        <f>IF(ISNUMBER(B191),"周"&amp;CHOOSE(WEEKDAY(B191,2),"一","二","三","四","五","六","日"),"")</f>
        <v>周四</v>
      </c>
      <c r="L191" s="37">
        <f>IF(ISNUMBER(B191),DATE(YEAR(B191),MONTH(B191),1),"")</f>
        <v>47818.0</v>
      </c>
      <c r="M191" s="38">
        <f>IF(AND(ISNUMBER(B191),ISNUMBER(G191)),IF(AND(OR(NOT(ISNUMBER('例-看板'!$C$4)),B191&gt;='例-看板'!$C$4),OR(NOT(ISNUMBER('例-看板'!$E$4)),B191&lt;='例-看板'!$E$4),OR('例-看板'!$C$5="",C191='例-看板'!$C$5),OR('例-看板'!$E$5="",D191='例-看板'!$E$5)),1,0),0)</f>
        <v>1</v>
      </c>
      <c r="N191" s="38">
        <f>IF(M191=1,COUNTIF(M$5:M191,1),"")</f>
        <v>187</v>
      </c>
      <c r="O191" s="39">
        <f>IF(M191=1,SUMIF(M$5:M191,1,G$5:G191),"")</f>
        <v>29.9</v>
      </c>
      <c r="P191" s="39">
        <f>IF(M191=1,MAX(0,MAX(O$5:O191)),"")</f>
        <v>29.9</v>
      </c>
      <c r="Q191" s="40">
        <f>IF(M191=1,P191-O191,"")</f>
        <v>0</v>
      </c>
      <c r="R191" s="38">
        <f>IF(M191=1,IF(G191&gt;0,R190+1,0),R190)</f>
        <v>1</v>
      </c>
      <c r="S191" s="38">
        <f>IF(M191=1,IF(G191&lt;0,S190+1,0),S190)</f>
        <v>0</v>
      </c>
      <c r="T191" s="36" t="str">
        <f>IF(M191&lt;&gt;1,"",IF(R190&gt;=3,"前面连赢 3 笔以上","前面连赢 "&amp;R190&amp;" 笔"))</f>
        <v>前面连赢 0 笔</v>
      </c>
      <c r="U191" s="40">
        <f>IF(AND(M191=1,ISNUMBER(H191)),H191-G191,"")</f>
        <v>0.02</v>
      </c>
      <c r="V191" s="41">
        <f>IF(M191=1,O191,NA())</f>
        <v>29.9</v>
      </c>
      <c r="W191" s="41">
        <f>IF(M191=1,-Q191,NA())</f>
        <v>0</v>
      </c>
    </row>
    <row r="192">
      <c r="A192" s="17" t="n">
        <v>188</v>
      </c>
      <c r="B192" s="23" t="n">
        <v>47823</v>
      </c>
      <c r="C192" s="25" t="inlineStr">
        <is>
          <t>突破</t>
        </is>
      </c>
      <c r="D192" s="25" t="inlineStr">
        <is>
          <t>品种乙</t>
        </is>
      </c>
      <c r="E192" s="25" t="inlineStr">
        <is>
          <t>空</t>
        </is>
      </c>
      <c r="F192" s="25" t="inlineStr">
        <is>
          <t>尾盘</t>
        </is>
      </c>
      <c r="G192" s="35" t="n">
        <v>-0.99</v>
      </c>
      <c r="H192" s="35" t="n">
        <v>-0.92</v>
      </c>
      <c r="I192" s="25" t="inlineStr">
        <is>
          <t>C</t>
        </is>
      </c>
      <c r="J192" s="25" t="inlineStr">
        <is>
          <t>追单</t>
        </is>
      </c>
      <c r="K192" s="36" t="str">
        <f>IF(ISNUMBER(B192),"周"&amp;CHOOSE(WEEKDAY(B192,2),"一","二","三","四","五","六","日"),"")</f>
        <v>周五</v>
      </c>
      <c r="L192" s="37">
        <f>IF(ISNUMBER(B192),DATE(YEAR(B192),MONTH(B192),1),"")</f>
        <v>47818.0</v>
      </c>
      <c r="M192" s="38">
        <f>IF(AND(ISNUMBER(B192),ISNUMBER(G192)),IF(AND(OR(NOT(ISNUMBER('例-看板'!$C$4)),B192&gt;='例-看板'!$C$4),OR(NOT(ISNUMBER('例-看板'!$E$4)),B192&lt;='例-看板'!$E$4),OR('例-看板'!$C$5="",C192='例-看板'!$C$5),OR('例-看板'!$E$5="",D192='例-看板'!$E$5)),1,0),0)</f>
        <v>1</v>
      </c>
      <c r="N192" s="38">
        <f>IF(M192=1,COUNTIF(M$5:M192,1),"")</f>
        <v>188</v>
      </c>
      <c r="O192" s="39">
        <f>IF(M192=1,SUMIF(M$5:M192,1,G$5:G192),"")</f>
        <v>28.91</v>
      </c>
      <c r="P192" s="39">
        <f>IF(M192=1,MAX(0,MAX(O$5:O192)),"")</f>
        <v>29.9</v>
      </c>
      <c r="Q192" s="40">
        <f>IF(M192=1,P192-O192,"")</f>
        <v>0.989999999999998</v>
      </c>
      <c r="R192" s="38">
        <f>IF(M192=1,IF(G192&gt;0,R191+1,0),R191)</f>
        <v>0</v>
      </c>
      <c r="S192" s="38">
        <f>IF(M192=1,IF(G192&lt;0,S191+1,0),S191)</f>
        <v>1</v>
      </c>
      <c r="T192" s="36" t="str">
        <f>IF(M192&lt;&gt;1,"",IF(R191&gt;=3,"前面连赢 3 笔以上","前面连赢 "&amp;R191&amp;" 笔"))</f>
        <v>前面连赢 1 笔</v>
      </c>
      <c r="U192" s="40">
        <f>IF(AND(M192=1,ISNUMBER(H192)),H192-G192,"")</f>
        <v>0.07</v>
      </c>
      <c r="V192" s="41">
        <f>IF(M192=1,O192,NA())</f>
        <v>28.91</v>
      </c>
      <c r="W192" s="41">
        <f>IF(M192=1,-Q192,NA())</f>
        <v>-0.989999999999998</v>
      </c>
    </row>
    <row r="193">
      <c r="A193" s="17" t="n">
        <v>189</v>
      </c>
      <c r="B193" s="23" t="n">
        <v>47826</v>
      </c>
      <c r="C193" s="25" t="inlineStr">
        <is>
          <t>回踩</t>
        </is>
      </c>
      <c r="D193" s="25" t="inlineStr">
        <is>
          <t>品种丙</t>
        </is>
      </c>
      <c r="E193" s="25" t="inlineStr">
        <is>
          <t>多</t>
        </is>
      </c>
      <c r="F193" s="25" t="inlineStr">
        <is>
          <t>开盘 30 分钟</t>
        </is>
      </c>
      <c r="G193" s="35" t="n">
        <v>-1.03</v>
      </c>
      <c r="H193" s="35" t="n">
        <v>-0.98</v>
      </c>
      <c r="I193" s="25" t="inlineStr">
        <is>
          <t>A</t>
        </is>
      </c>
      <c r="J193" s="25" t="inlineStr">
        <is>
          <t>无</t>
        </is>
      </c>
      <c r="K193" s="36" t="str">
        <f>IF(ISNUMBER(B193),"周"&amp;CHOOSE(WEEKDAY(B193,2),"一","二","三","四","五","六","日"),"")</f>
        <v>周一</v>
      </c>
      <c r="L193" s="37">
        <f>IF(ISNUMBER(B193),DATE(YEAR(B193),MONTH(B193),1),"")</f>
        <v>47818.0</v>
      </c>
      <c r="M193" s="38">
        <f>IF(AND(ISNUMBER(B193),ISNUMBER(G193)),IF(AND(OR(NOT(ISNUMBER('例-看板'!$C$4)),B193&gt;='例-看板'!$C$4),OR(NOT(ISNUMBER('例-看板'!$E$4)),B193&lt;='例-看板'!$E$4),OR('例-看板'!$C$5="",C193='例-看板'!$C$5),OR('例-看板'!$E$5="",D193='例-看板'!$E$5)),1,0),0)</f>
        <v>1</v>
      </c>
      <c r="N193" s="38">
        <f>IF(M193=1,COUNTIF(M$5:M193,1),"")</f>
        <v>189</v>
      </c>
      <c r="O193" s="39">
        <f>IF(M193=1,SUMIF(M$5:M193,1,G$5:G193),"")</f>
        <v>27.88</v>
      </c>
      <c r="P193" s="39">
        <f>IF(M193=1,MAX(0,MAX(O$5:O193)),"")</f>
        <v>29.9</v>
      </c>
      <c r="Q193" s="40">
        <f>IF(M193=1,P193-O193,"")</f>
        <v>2.02</v>
      </c>
      <c r="R193" s="38">
        <f>IF(M193=1,IF(G193&gt;0,R192+1,0),R192)</f>
        <v>0</v>
      </c>
      <c r="S193" s="38">
        <f>IF(M193=1,IF(G193&lt;0,S192+1,0),S192)</f>
        <v>2</v>
      </c>
      <c r="T193" s="36" t="str">
        <f>IF(M193&lt;&gt;1,"",IF(R192&gt;=3,"前面连赢 3 笔以上","前面连赢 "&amp;R192&amp;" 笔"))</f>
        <v>前面连赢 0 笔</v>
      </c>
      <c r="U193" s="40">
        <f>IF(AND(M193=1,ISNUMBER(H193)),H193-G193,"")</f>
        <v>0.05</v>
      </c>
      <c r="V193" s="41">
        <f>IF(M193=1,O193,NA())</f>
        <v>27.88</v>
      </c>
      <c r="W193" s="41">
        <f>IF(M193=1,-Q193,NA())</f>
        <v>-2.02</v>
      </c>
    </row>
    <row r="194">
      <c r="A194" s="17" t="n">
        <v>190</v>
      </c>
      <c r="B194" s="23" t="n">
        <v>47828</v>
      </c>
      <c r="C194" s="25" t="inlineStr">
        <is>
          <t>回踩</t>
        </is>
      </c>
      <c r="D194" s="25" t="inlineStr">
        <is>
          <t>品种丙</t>
        </is>
      </c>
      <c r="E194" s="25" t="inlineStr">
        <is>
          <t>多</t>
        </is>
      </c>
      <c r="F194" s="25" t="inlineStr">
        <is>
          <t>午后</t>
        </is>
      </c>
      <c r="G194" s="35" t="n">
        <v>-0.97</v>
      </c>
      <c r="H194" s="35" t="n">
        <v>-0.92</v>
      </c>
      <c r="I194" s="25" t="inlineStr">
        <is>
          <t>C</t>
        </is>
      </c>
      <c r="J194" s="25" t="inlineStr">
        <is>
          <t>追单</t>
        </is>
      </c>
      <c r="K194" s="36" t="str">
        <f>IF(ISNUMBER(B194),"周"&amp;CHOOSE(WEEKDAY(B194,2),"一","二","三","四","五","六","日"),"")</f>
        <v>周三</v>
      </c>
      <c r="L194" s="37">
        <f>IF(ISNUMBER(B194),DATE(YEAR(B194),MONTH(B194),1),"")</f>
        <v>47818.0</v>
      </c>
      <c r="M194" s="38">
        <f>IF(AND(ISNUMBER(B194),ISNUMBER(G194)),IF(AND(OR(NOT(ISNUMBER('例-看板'!$C$4)),B194&gt;='例-看板'!$C$4),OR(NOT(ISNUMBER('例-看板'!$E$4)),B194&lt;='例-看板'!$E$4),OR('例-看板'!$C$5="",C194='例-看板'!$C$5),OR('例-看板'!$E$5="",D194='例-看板'!$E$5)),1,0),0)</f>
        <v>1</v>
      </c>
      <c r="N194" s="38">
        <f>IF(M194=1,COUNTIF(M$5:M194,1),"")</f>
        <v>190</v>
      </c>
      <c r="O194" s="39">
        <f>IF(M194=1,SUMIF(M$5:M194,1,G$5:G194),"")</f>
        <v>26.91</v>
      </c>
      <c r="P194" s="39">
        <f>IF(M194=1,MAX(0,MAX(O$5:O194)),"")</f>
        <v>29.9</v>
      </c>
      <c r="Q194" s="40">
        <f>IF(M194=1,P194-O194,"")</f>
        <v>2.99</v>
      </c>
      <c r="R194" s="38">
        <f>IF(M194=1,IF(G194&gt;0,R193+1,0),R193)</f>
        <v>0</v>
      </c>
      <c r="S194" s="38">
        <f>IF(M194=1,IF(G194&lt;0,S193+1,0),S193)</f>
        <v>3</v>
      </c>
      <c r="T194" s="36" t="str">
        <f>IF(M194&lt;&gt;1,"",IF(R193&gt;=3,"前面连赢 3 笔以上","前面连赢 "&amp;R193&amp;" 笔"))</f>
        <v>前面连赢 0 笔</v>
      </c>
      <c r="U194" s="40">
        <f>IF(AND(M194=1,ISNUMBER(H194)),H194-G194,"")</f>
        <v>0.0499999999999999</v>
      </c>
      <c r="V194" s="41">
        <f>IF(M194=1,O194,NA())</f>
        <v>26.91</v>
      </c>
      <c r="W194" s="41">
        <f>IF(M194=1,-Q194,NA())</f>
        <v>-2.99</v>
      </c>
    </row>
    <row r="195">
      <c r="A195" s="17" t="n">
        <v>191</v>
      </c>
      <c r="B195" s="23" t="n">
        <v>47830</v>
      </c>
      <c r="C195" s="25" t="inlineStr">
        <is>
          <t>区间反转</t>
        </is>
      </c>
      <c r="D195" s="25" t="inlineStr">
        <is>
          <t>品种乙</t>
        </is>
      </c>
      <c r="E195" s="25" t="inlineStr">
        <is>
          <t>空</t>
        </is>
      </c>
      <c r="F195" s="25" t="inlineStr">
        <is>
          <t>开盘 30 分钟</t>
        </is>
      </c>
      <c r="G195" s="35" t="n">
        <v>-1.04</v>
      </c>
      <c r="H195" s="35" t="n">
        <v>-0.97</v>
      </c>
      <c r="I195" s="25" t="inlineStr">
        <is>
          <t>A</t>
        </is>
      </c>
      <c r="J195" s="25" t="inlineStr">
        <is>
          <t>无</t>
        </is>
      </c>
      <c r="K195" s="36" t="str">
        <f>IF(ISNUMBER(B195),"周"&amp;CHOOSE(WEEKDAY(B195,2),"一","二","三","四","五","六","日"),"")</f>
        <v>周五</v>
      </c>
      <c r="L195" s="37">
        <f>IF(ISNUMBER(B195),DATE(YEAR(B195),MONTH(B195),1),"")</f>
        <v>47818.0</v>
      </c>
      <c r="M195" s="38">
        <f>IF(AND(ISNUMBER(B195),ISNUMBER(G195)),IF(AND(OR(NOT(ISNUMBER('例-看板'!$C$4)),B195&gt;='例-看板'!$C$4),OR(NOT(ISNUMBER('例-看板'!$E$4)),B195&lt;='例-看板'!$E$4),OR('例-看板'!$C$5="",C195='例-看板'!$C$5),OR('例-看板'!$E$5="",D195='例-看板'!$E$5)),1,0),0)</f>
        <v>1</v>
      </c>
      <c r="N195" s="38">
        <f>IF(M195=1,COUNTIF(M$5:M195,1),"")</f>
        <v>191</v>
      </c>
      <c r="O195" s="39">
        <f>IF(M195=1,SUMIF(M$5:M195,1,G$5:G195),"")</f>
        <v>25.87</v>
      </c>
      <c r="P195" s="39">
        <f>IF(M195=1,MAX(0,MAX(O$5:O195)),"")</f>
        <v>29.9</v>
      </c>
      <c r="Q195" s="40">
        <f>IF(M195=1,P195-O195,"")</f>
        <v>4.03</v>
      </c>
      <c r="R195" s="38">
        <f>IF(M195=1,IF(G195&gt;0,R194+1,0),R194)</f>
        <v>0</v>
      </c>
      <c r="S195" s="38">
        <f>IF(M195=1,IF(G195&lt;0,S194+1,0),S194)</f>
        <v>4</v>
      </c>
      <c r="T195" s="36" t="str">
        <f>IF(M195&lt;&gt;1,"",IF(R194&gt;=3,"前面连赢 3 笔以上","前面连赢 "&amp;R194&amp;" 笔"))</f>
        <v>前面连赢 0 笔</v>
      </c>
      <c r="U195" s="40">
        <f>IF(AND(M195=1,ISNUMBER(H195)),H195-G195,"")</f>
        <v>0.0700000000000001</v>
      </c>
      <c r="V195" s="41">
        <f>IF(M195=1,O195,NA())</f>
        <v>25.87</v>
      </c>
      <c r="W195" s="41">
        <f>IF(M195=1,-Q195,NA())</f>
        <v>-4.03</v>
      </c>
    </row>
    <row r="196">
      <c r="A196" s="17" t="n">
        <v>192</v>
      </c>
      <c r="B196" s="23" t="n">
        <v>47833</v>
      </c>
      <c r="C196" s="25" t="inlineStr">
        <is>
          <t>突破</t>
        </is>
      </c>
      <c r="D196" s="25" t="inlineStr">
        <is>
          <t>品种甲</t>
        </is>
      </c>
      <c r="E196" s="25" t="inlineStr">
        <is>
          <t>多</t>
        </is>
      </c>
      <c r="F196" s="25" t="inlineStr">
        <is>
          <t>开盘 30 分钟</t>
        </is>
      </c>
      <c r="G196" s="35" t="n">
        <v>-2.18</v>
      </c>
      <c r="H196" s="35" t="n">
        <v>-2.1</v>
      </c>
      <c r="I196" s="25" t="inlineStr">
        <is>
          <t>A</t>
        </is>
      </c>
      <c r="J196" s="25" t="inlineStr">
        <is>
          <t>无</t>
        </is>
      </c>
      <c r="K196" s="36" t="str">
        <f>IF(ISNUMBER(B196),"周"&amp;CHOOSE(WEEKDAY(B196,2),"一","二","三","四","五","六","日"),"")</f>
        <v>周一</v>
      </c>
      <c r="L196" s="37">
        <f>IF(ISNUMBER(B196),DATE(YEAR(B196),MONTH(B196),1),"")</f>
        <v>47818.0</v>
      </c>
      <c r="M196" s="38">
        <f>IF(AND(ISNUMBER(B196),ISNUMBER(G196)),IF(AND(OR(NOT(ISNUMBER('例-看板'!$C$4)),B196&gt;='例-看板'!$C$4),OR(NOT(ISNUMBER('例-看板'!$E$4)),B196&lt;='例-看板'!$E$4),OR('例-看板'!$C$5="",C196='例-看板'!$C$5),OR('例-看板'!$E$5="",D196='例-看板'!$E$5)),1,0),0)</f>
        <v>1</v>
      </c>
      <c r="N196" s="38">
        <f>IF(M196=1,COUNTIF(M$5:M196,1),"")</f>
        <v>192</v>
      </c>
      <c r="O196" s="39">
        <f>IF(M196=1,SUMIF(M$5:M196,1,G$5:G196),"")</f>
        <v>23.69</v>
      </c>
      <c r="P196" s="39">
        <f>IF(M196=1,MAX(0,MAX(O$5:O196)),"")</f>
        <v>29.9</v>
      </c>
      <c r="Q196" s="40">
        <f>IF(M196=1,P196-O196,"")</f>
        <v>6.21</v>
      </c>
      <c r="R196" s="38">
        <f>IF(M196=1,IF(G196&gt;0,R195+1,0),R195)</f>
        <v>0</v>
      </c>
      <c r="S196" s="38">
        <f>IF(M196=1,IF(G196&lt;0,S195+1,0),S195)</f>
        <v>5</v>
      </c>
      <c r="T196" s="36" t="str">
        <f>IF(M196&lt;&gt;1,"",IF(R195&gt;=3,"前面连赢 3 笔以上","前面连赢 "&amp;R195&amp;" 笔"))</f>
        <v>前面连赢 0 笔</v>
      </c>
      <c r="U196" s="40">
        <f>IF(AND(M196=1,ISNUMBER(H196)),H196-G196,"")</f>
        <v>0.0800000000000001</v>
      </c>
      <c r="V196" s="41">
        <f>IF(M196=1,O196,NA())</f>
        <v>23.69</v>
      </c>
      <c r="W196" s="41">
        <f>IF(M196=1,-Q196,NA())</f>
        <v>-6.21</v>
      </c>
    </row>
    <row r="197">
      <c r="A197" s="17" t="n">
        <v>193</v>
      </c>
      <c r="B197" s="23" t="n">
        <v>47835</v>
      </c>
      <c r="C197" s="25" t="inlineStr">
        <is>
          <t>区间反转</t>
        </is>
      </c>
      <c r="D197" s="25" t="inlineStr">
        <is>
          <t>品种甲</t>
        </is>
      </c>
      <c r="E197" s="25" t="inlineStr">
        <is>
          <t>多</t>
        </is>
      </c>
      <c r="F197" s="25" t="inlineStr">
        <is>
          <t>上午</t>
        </is>
      </c>
      <c r="G197" s="35" t="n">
        <v>-2.32</v>
      </c>
      <c r="H197" s="35" t="n">
        <v>-2.23</v>
      </c>
      <c r="I197" s="25" t="inlineStr">
        <is>
          <t>A</t>
        </is>
      </c>
      <c r="J197" s="25" t="inlineStr">
        <is>
          <t>无</t>
        </is>
      </c>
      <c r="K197" s="36" t="str">
        <f>IF(ISNUMBER(B197),"周"&amp;CHOOSE(WEEKDAY(B197,2),"一","二","三","四","五","六","日"),"")</f>
        <v>周三</v>
      </c>
      <c r="L197" s="37">
        <f>IF(ISNUMBER(B197),DATE(YEAR(B197),MONTH(B197),1),"")</f>
        <v>47818.0</v>
      </c>
      <c r="M197" s="38">
        <f>IF(AND(ISNUMBER(B197),ISNUMBER(G197)),IF(AND(OR(NOT(ISNUMBER('例-看板'!$C$4)),B197&gt;='例-看板'!$C$4),OR(NOT(ISNUMBER('例-看板'!$E$4)),B197&lt;='例-看板'!$E$4),OR('例-看板'!$C$5="",C197='例-看板'!$C$5),OR('例-看板'!$E$5="",D197='例-看板'!$E$5)),1,0),0)</f>
        <v>1</v>
      </c>
      <c r="N197" s="38">
        <f>IF(M197=1,COUNTIF(M$5:M197,1),"")</f>
        <v>193</v>
      </c>
      <c r="O197" s="39">
        <f>IF(M197=1,SUMIF(M$5:M197,1,G$5:G197),"")</f>
        <v>21.37</v>
      </c>
      <c r="P197" s="39">
        <f>IF(M197=1,MAX(0,MAX(O$5:O197)),"")</f>
        <v>29.9</v>
      </c>
      <c r="Q197" s="40">
        <f>IF(M197=1,P197-O197,"")</f>
        <v>8.53</v>
      </c>
      <c r="R197" s="38">
        <f>IF(M197=1,IF(G197&gt;0,R196+1,0),R196)</f>
        <v>0</v>
      </c>
      <c r="S197" s="38">
        <f>IF(M197=1,IF(G197&lt;0,S196+1,0),S196)</f>
        <v>6</v>
      </c>
      <c r="T197" s="36" t="str">
        <f>IF(M197&lt;&gt;1,"",IF(R196&gt;=3,"前面连赢 3 笔以上","前面连赢 "&amp;R196&amp;" 笔"))</f>
        <v>前面连赢 0 笔</v>
      </c>
      <c r="U197" s="40">
        <f>IF(AND(M197=1,ISNUMBER(H197)),H197-G197,"")</f>
        <v>0.0899999999999999</v>
      </c>
      <c r="V197" s="41">
        <f>IF(M197=1,O197,NA())</f>
        <v>21.37</v>
      </c>
      <c r="W197" s="41">
        <f>IF(M197=1,-Q197,NA())</f>
        <v>-8.53</v>
      </c>
    </row>
    <row r="198">
      <c r="A198" s="17" t="n">
        <v>194</v>
      </c>
      <c r="B198" s="23" t="n">
        <v>47836</v>
      </c>
      <c r="C198" s="25" t="inlineStr">
        <is>
          <t>区间反转</t>
        </is>
      </c>
      <c r="D198" s="25" t="inlineStr">
        <is>
          <t>品种甲</t>
        </is>
      </c>
      <c r="E198" s="25" t="inlineStr">
        <is>
          <t>多</t>
        </is>
      </c>
      <c r="F198" s="25" t="inlineStr">
        <is>
          <t>夜盘</t>
        </is>
      </c>
      <c r="G198" s="35" t="n">
        <v>-0.86</v>
      </c>
      <c r="H198" s="35" t="n">
        <v>-0.84</v>
      </c>
      <c r="I198" s="25" t="inlineStr">
        <is>
          <t>B</t>
        </is>
      </c>
      <c r="J198" s="25" t="inlineStr">
        <is>
          <t>无</t>
        </is>
      </c>
      <c r="K198" s="36" t="str">
        <f>IF(ISNUMBER(B198),"周"&amp;CHOOSE(WEEKDAY(B198,2),"一","二","三","四","五","六","日"),"")</f>
        <v>周四</v>
      </c>
      <c r="L198" s="37">
        <f>IF(ISNUMBER(B198),DATE(YEAR(B198),MONTH(B198),1),"")</f>
        <v>47818.0</v>
      </c>
      <c r="M198" s="38">
        <f>IF(AND(ISNUMBER(B198),ISNUMBER(G198)),IF(AND(OR(NOT(ISNUMBER('例-看板'!$C$4)),B198&gt;='例-看板'!$C$4),OR(NOT(ISNUMBER('例-看板'!$E$4)),B198&lt;='例-看板'!$E$4),OR('例-看板'!$C$5="",C198='例-看板'!$C$5),OR('例-看板'!$E$5="",D198='例-看板'!$E$5)),1,0),0)</f>
        <v>1</v>
      </c>
      <c r="N198" s="38">
        <f>IF(M198=1,COUNTIF(M$5:M198,1),"")</f>
        <v>194</v>
      </c>
      <c r="O198" s="39">
        <f>IF(M198=1,SUMIF(M$5:M198,1,G$5:G198),"")</f>
        <v>20.51</v>
      </c>
      <c r="P198" s="39">
        <f>IF(M198=1,MAX(0,MAX(O$5:O198)),"")</f>
        <v>29.9</v>
      </c>
      <c r="Q198" s="40">
        <f>IF(M198=1,P198-O198,"")</f>
        <v>9.39</v>
      </c>
      <c r="R198" s="38">
        <f>IF(M198=1,IF(G198&gt;0,R197+1,0),R197)</f>
        <v>0</v>
      </c>
      <c r="S198" s="38">
        <f>IF(M198=1,IF(G198&lt;0,S197+1,0),S197)</f>
        <v>7</v>
      </c>
      <c r="T198" s="36" t="str">
        <f>IF(M198&lt;&gt;1,"",IF(R197&gt;=3,"前面连赢 3 笔以上","前面连赢 "&amp;R197&amp;" 笔"))</f>
        <v>前面连赢 0 笔</v>
      </c>
      <c r="U198" s="40">
        <f>IF(AND(M198=1,ISNUMBER(H198)),H198-G198,"")</f>
        <v>0.02</v>
      </c>
      <c r="V198" s="41">
        <f>IF(M198=1,O198,NA())</f>
        <v>20.51</v>
      </c>
      <c r="W198" s="41">
        <f>IF(M198=1,-Q198,NA())</f>
        <v>-9.39</v>
      </c>
    </row>
    <row r="199">
      <c r="A199" s="17" t="n">
        <v>195</v>
      </c>
      <c r="B199" s="23" t="n">
        <v>47837</v>
      </c>
      <c r="C199" s="25" t="inlineStr">
        <is>
          <t>突破</t>
        </is>
      </c>
      <c r="D199" s="25" t="inlineStr">
        <is>
          <t>品种乙</t>
        </is>
      </c>
      <c r="E199" s="25" t="inlineStr">
        <is>
          <t>空</t>
        </is>
      </c>
      <c r="F199" s="25" t="inlineStr">
        <is>
          <t>上午</t>
        </is>
      </c>
      <c r="G199" s="35" t="n">
        <v>0.98</v>
      </c>
      <c r="H199" s="35" t="n">
        <v>1.06</v>
      </c>
      <c r="I199" s="25" t="inlineStr">
        <is>
          <t>B</t>
        </is>
      </c>
      <c r="J199" s="25" t="inlineStr">
        <is>
          <t>无</t>
        </is>
      </c>
      <c r="K199" s="36" t="str">
        <f>IF(ISNUMBER(B199),"周"&amp;CHOOSE(WEEKDAY(B199,2),"一","二","三","四","五","六","日"),"")</f>
        <v>周五</v>
      </c>
      <c r="L199" s="37">
        <f>IF(ISNUMBER(B199),DATE(YEAR(B199),MONTH(B199),1),"")</f>
        <v>47818.0</v>
      </c>
      <c r="M199" s="38">
        <f>IF(AND(ISNUMBER(B199),ISNUMBER(G199)),IF(AND(OR(NOT(ISNUMBER('例-看板'!$C$4)),B199&gt;='例-看板'!$C$4),OR(NOT(ISNUMBER('例-看板'!$E$4)),B199&lt;='例-看板'!$E$4),OR('例-看板'!$C$5="",C199='例-看板'!$C$5),OR('例-看板'!$E$5="",D199='例-看板'!$E$5)),1,0),0)</f>
        <v>1</v>
      </c>
      <c r="N199" s="38">
        <f>IF(M199=1,COUNTIF(M$5:M199,1),"")</f>
        <v>195</v>
      </c>
      <c r="O199" s="39">
        <f>IF(M199=1,SUMIF(M$5:M199,1,G$5:G199),"")</f>
        <v>21.49</v>
      </c>
      <c r="P199" s="39">
        <f>IF(M199=1,MAX(0,MAX(O$5:O199)),"")</f>
        <v>29.9</v>
      </c>
      <c r="Q199" s="40">
        <f>IF(M199=1,P199-O199,"")</f>
        <v>8.41</v>
      </c>
      <c r="R199" s="38">
        <f>IF(M199=1,IF(G199&gt;0,R198+1,0),R198)</f>
        <v>1</v>
      </c>
      <c r="S199" s="38">
        <f>IF(M199=1,IF(G199&lt;0,S198+1,0),S198)</f>
        <v>0</v>
      </c>
      <c r="T199" s="36" t="str">
        <f>IF(M199&lt;&gt;1,"",IF(R198&gt;=3,"前面连赢 3 笔以上","前面连赢 "&amp;R198&amp;" 笔"))</f>
        <v>前面连赢 0 笔</v>
      </c>
      <c r="U199" s="40">
        <f>IF(AND(M199=1,ISNUMBER(H199)),H199-G199,"")</f>
        <v>0.0800000000000001</v>
      </c>
      <c r="V199" s="41">
        <f>IF(M199=1,O199,NA())</f>
        <v>21.49</v>
      </c>
      <c r="W199" s="41">
        <f>IF(M199=1,-Q199,NA())</f>
        <v>-8.41</v>
      </c>
    </row>
    <row r="200">
      <c r="A200" s="17" t="n">
        <v>196</v>
      </c>
      <c r="B200" s="23" t="n">
        <v>47841</v>
      </c>
      <c r="C200" s="25" t="inlineStr">
        <is>
          <t>突破</t>
        </is>
      </c>
      <c r="D200" s="25" t="inlineStr">
        <is>
          <t>品种甲</t>
        </is>
      </c>
      <c r="E200" s="25" t="inlineStr">
        <is>
          <t>空</t>
        </is>
      </c>
      <c r="F200" s="25" t="inlineStr">
        <is>
          <t>夜盘</t>
        </is>
      </c>
      <c r="G200" s="35" t="n">
        <v>-0.92</v>
      </c>
      <c r="H200" s="35" t="n">
        <v>-0.87</v>
      </c>
      <c r="I200" s="25" t="inlineStr">
        <is>
          <t>B</t>
        </is>
      </c>
      <c r="J200" s="25" t="inlineStr">
        <is>
          <t>无</t>
        </is>
      </c>
      <c r="K200" s="36" t="str">
        <f>IF(ISNUMBER(B200),"周"&amp;CHOOSE(WEEKDAY(B200,2),"一","二","三","四","五","六","日"),"")</f>
        <v>周二</v>
      </c>
      <c r="L200" s="37">
        <f>IF(ISNUMBER(B200),DATE(YEAR(B200),MONTH(B200),1),"")</f>
        <v>47818.0</v>
      </c>
      <c r="M200" s="38">
        <f>IF(AND(ISNUMBER(B200),ISNUMBER(G200)),IF(AND(OR(NOT(ISNUMBER('例-看板'!$C$4)),B200&gt;='例-看板'!$C$4),OR(NOT(ISNUMBER('例-看板'!$E$4)),B200&lt;='例-看板'!$E$4),OR('例-看板'!$C$5="",C200='例-看板'!$C$5),OR('例-看板'!$E$5="",D200='例-看板'!$E$5)),1,0),0)</f>
        <v>1</v>
      </c>
      <c r="N200" s="38">
        <f>IF(M200=1,COUNTIF(M$5:M200,1),"")</f>
        <v>196</v>
      </c>
      <c r="O200" s="39">
        <f>IF(M200=1,SUMIF(M$5:M200,1,G$5:G200),"")</f>
        <v>20.57</v>
      </c>
      <c r="P200" s="39">
        <f>IF(M200=1,MAX(0,MAX(O$5:O200)),"")</f>
        <v>29.9</v>
      </c>
      <c r="Q200" s="40">
        <f>IF(M200=1,P200-O200,"")</f>
        <v>9.33</v>
      </c>
      <c r="R200" s="38">
        <f>IF(M200=1,IF(G200&gt;0,R199+1,0),R199)</f>
        <v>0</v>
      </c>
      <c r="S200" s="38">
        <f>IF(M200=1,IF(G200&lt;0,S199+1,0),S199)</f>
        <v>1</v>
      </c>
      <c r="T200" s="36" t="str">
        <f>IF(M200&lt;&gt;1,"",IF(R199&gt;=3,"前面连赢 3 笔以上","前面连赢 "&amp;R199&amp;" 笔"))</f>
        <v>前面连赢 1 笔</v>
      </c>
      <c r="U200" s="40">
        <f>IF(AND(M200=1,ISNUMBER(H200)),H200-G200,"")</f>
        <v>0.05</v>
      </c>
      <c r="V200" s="41">
        <f>IF(M200=1,O200,NA())</f>
        <v>20.57</v>
      </c>
      <c r="W200" s="41">
        <f>IF(M200=1,-Q200,NA())</f>
        <v>-9.33</v>
      </c>
    </row>
    <row r="201">
      <c r="A201" s="17" t="n">
        <v>197</v>
      </c>
      <c r="B201" s="23" t="n">
        <v>47842</v>
      </c>
      <c r="C201" s="25" t="inlineStr">
        <is>
          <t>区间反转</t>
        </is>
      </c>
      <c r="D201" s="25" t="inlineStr">
        <is>
          <t>品种乙</t>
        </is>
      </c>
      <c r="E201" s="25" t="inlineStr">
        <is>
          <t>多</t>
        </is>
      </c>
      <c r="F201" s="25" t="inlineStr">
        <is>
          <t>夜盘</t>
        </is>
      </c>
      <c r="G201" s="35" t="n">
        <v>1.39</v>
      </c>
      <c r="H201" s="35" t="n">
        <v>1.44</v>
      </c>
      <c r="I201" s="25" t="inlineStr">
        <is>
          <t>A</t>
        </is>
      </c>
      <c r="J201" s="25" t="inlineStr">
        <is>
          <t>无</t>
        </is>
      </c>
      <c r="K201" s="36" t="str">
        <f>IF(ISNUMBER(B201),"周"&amp;CHOOSE(WEEKDAY(B201,2),"一","二","三","四","五","六","日"),"")</f>
        <v>周三</v>
      </c>
      <c r="L201" s="37">
        <f>IF(ISNUMBER(B201),DATE(YEAR(B201),MONTH(B201),1),"")</f>
        <v>47818.0</v>
      </c>
      <c r="M201" s="38">
        <f>IF(AND(ISNUMBER(B201),ISNUMBER(G201)),IF(AND(OR(NOT(ISNUMBER('例-看板'!$C$4)),B201&gt;='例-看板'!$C$4),OR(NOT(ISNUMBER('例-看板'!$E$4)),B201&lt;='例-看板'!$E$4),OR('例-看板'!$C$5="",C201='例-看板'!$C$5),OR('例-看板'!$E$5="",D201='例-看板'!$E$5)),1,0),0)</f>
        <v>1</v>
      </c>
      <c r="N201" s="38">
        <f>IF(M201=1,COUNTIF(M$5:M201,1),"")</f>
        <v>197</v>
      </c>
      <c r="O201" s="39">
        <f>IF(M201=1,SUMIF(M$5:M201,1,G$5:G201),"")</f>
        <v>21.96</v>
      </c>
      <c r="P201" s="39">
        <f>IF(M201=1,MAX(0,MAX(O$5:O201)),"")</f>
        <v>29.9</v>
      </c>
      <c r="Q201" s="40">
        <f>IF(M201=1,P201-O201,"")</f>
        <v>7.94</v>
      </c>
      <c r="R201" s="38">
        <f>IF(M201=1,IF(G201&gt;0,R200+1,0),R200)</f>
        <v>1</v>
      </c>
      <c r="S201" s="38">
        <f>IF(M201=1,IF(G201&lt;0,S200+1,0),S200)</f>
        <v>0</v>
      </c>
      <c r="T201" s="36" t="str">
        <f>IF(M201&lt;&gt;1,"",IF(R200&gt;=3,"前面连赢 3 笔以上","前面连赢 "&amp;R200&amp;" 笔"))</f>
        <v>前面连赢 0 笔</v>
      </c>
      <c r="U201" s="40">
        <f>IF(AND(M201=1,ISNUMBER(H201)),H201-G201,"")</f>
        <v>0.05</v>
      </c>
      <c r="V201" s="41">
        <f>IF(M201=1,O201,NA())</f>
        <v>21.96</v>
      </c>
      <c r="W201" s="41">
        <f>IF(M201=1,-Q201,NA())</f>
        <v>-7.94</v>
      </c>
    </row>
    <row r="202">
      <c r="A202" s="17" t="n">
        <v>198</v>
      </c>
      <c r="B202" s="23" t="n">
        <v>47844</v>
      </c>
      <c r="C202" s="25" t="inlineStr">
        <is>
          <t>区间反转</t>
        </is>
      </c>
      <c r="D202" s="25" t="inlineStr">
        <is>
          <t>品种乙</t>
        </is>
      </c>
      <c r="E202" s="25" t="inlineStr">
        <is>
          <t>空</t>
        </is>
      </c>
      <c r="F202" s="25" t="inlineStr">
        <is>
          <t>开盘 30 分钟</t>
        </is>
      </c>
      <c r="G202" s="35" t="n">
        <v>1.1</v>
      </c>
      <c r="H202" s="35" t="n">
        <v>1.16</v>
      </c>
      <c r="I202" s="25" t="inlineStr">
        <is>
          <t>A</t>
        </is>
      </c>
      <c r="J202" s="25" t="inlineStr">
        <is>
          <t>无</t>
        </is>
      </c>
      <c r="K202" s="36" t="str">
        <f>IF(ISNUMBER(B202),"周"&amp;CHOOSE(WEEKDAY(B202,2),"一","二","三","四","五","六","日"),"")</f>
        <v>周五</v>
      </c>
      <c r="L202" s="37">
        <f>IF(ISNUMBER(B202),DATE(YEAR(B202),MONTH(B202),1),"")</f>
        <v>47818.0</v>
      </c>
      <c r="M202" s="38">
        <f>IF(AND(ISNUMBER(B202),ISNUMBER(G202)),IF(AND(OR(NOT(ISNUMBER('例-看板'!$C$4)),B202&gt;='例-看板'!$C$4),OR(NOT(ISNUMBER('例-看板'!$E$4)),B202&lt;='例-看板'!$E$4),OR('例-看板'!$C$5="",C202='例-看板'!$C$5),OR('例-看板'!$E$5="",D202='例-看板'!$E$5)),1,0),0)</f>
        <v>1</v>
      </c>
      <c r="N202" s="38">
        <f>IF(M202=1,COUNTIF(M$5:M202,1),"")</f>
        <v>198</v>
      </c>
      <c r="O202" s="39">
        <f>IF(M202=1,SUMIF(M$5:M202,1,G$5:G202),"")</f>
        <v>23.06</v>
      </c>
      <c r="P202" s="39">
        <f>IF(M202=1,MAX(0,MAX(O$5:O202)),"")</f>
        <v>29.9</v>
      </c>
      <c r="Q202" s="40">
        <f>IF(M202=1,P202-O202,"")</f>
        <v>6.84</v>
      </c>
      <c r="R202" s="38">
        <f>IF(M202=1,IF(G202&gt;0,R201+1,0),R201)</f>
        <v>2</v>
      </c>
      <c r="S202" s="38">
        <f>IF(M202=1,IF(G202&lt;0,S201+1,0),S201)</f>
        <v>0</v>
      </c>
      <c r="T202" s="36" t="str">
        <f>IF(M202&lt;&gt;1,"",IF(R201&gt;=3,"前面连赢 3 笔以上","前面连赢 "&amp;R201&amp;" 笔"))</f>
        <v>前面连赢 1 笔</v>
      </c>
      <c r="U202" s="40">
        <f>IF(AND(M202=1,ISNUMBER(H202)),H202-G202,"")</f>
        <v>0.0599999999999998</v>
      </c>
      <c r="V202" s="41">
        <f>IF(M202=1,O202,NA())</f>
        <v>23.06</v>
      </c>
      <c r="W202" s="41">
        <f>IF(M202=1,-Q202,NA())</f>
        <v>-6.84</v>
      </c>
    </row>
    <row r="203">
      <c r="A203" s="17" t="n">
        <v>199</v>
      </c>
      <c r="B203" s="23" t="n">
        <v>47847</v>
      </c>
      <c r="C203" s="25" t="inlineStr">
        <is>
          <t>区间反转</t>
        </is>
      </c>
      <c r="D203" s="25" t="inlineStr">
        <is>
          <t>品种乙</t>
        </is>
      </c>
      <c r="E203" s="25" t="inlineStr">
        <is>
          <t>多</t>
        </is>
      </c>
      <c r="F203" s="25" t="inlineStr">
        <is>
          <t>尾盘</t>
        </is>
      </c>
      <c r="G203" s="35" t="n">
        <v>0.78</v>
      </c>
      <c r="H203" s="35" t="n">
        <v>0.82</v>
      </c>
      <c r="I203" s="25" t="inlineStr">
        <is>
          <t>A</t>
        </is>
      </c>
      <c r="J203" s="25" t="inlineStr">
        <is>
          <t>无</t>
        </is>
      </c>
      <c r="K203" s="36" t="str">
        <f>IF(ISNUMBER(B203),"周"&amp;CHOOSE(WEEKDAY(B203,2),"一","二","三","四","五","六","日"),"")</f>
        <v>周一</v>
      </c>
      <c r="L203" s="37">
        <f>IF(ISNUMBER(B203),DATE(YEAR(B203),MONTH(B203),1),"")</f>
        <v>47818.0</v>
      </c>
      <c r="M203" s="38">
        <f>IF(AND(ISNUMBER(B203),ISNUMBER(G203)),IF(AND(OR(NOT(ISNUMBER('例-看板'!$C$4)),B203&gt;='例-看板'!$C$4),OR(NOT(ISNUMBER('例-看板'!$E$4)),B203&lt;='例-看板'!$E$4),OR('例-看板'!$C$5="",C203='例-看板'!$C$5),OR('例-看板'!$E$5="",D203='例-看板'!$E$5)),1,0),0)</f>
        <v>1</v>
      </c>
      <c r="N203" s="38">
        <f>IF(M203=1,COUNTIF(M$5:M203,1),"")</f>
        <v>199</v>
      </c>
      <c r="O203" s="39">
        <f>IF(M203=1,SUMIF(M$5:M203,1,G$5:G203),"")</f>
        <v>23.84</v>
      </c>
      <c r="P203" s="39">
        <f>IF(M203=1,MAX(0,MAX(O$5:O203)),"")</f>
        <v>29.9</v>
      </c>
      <c r="Q203" s="40">
        <f>IF(M203=1,P203-O203,"")</f>
        <v>6.06</v>
      </c>
      <c r="R203" s="38">
        <f>IF(M203=1,IF(G203&gt;0,R202+1,0),R202)</f>
        <v>3</v>
      </c>
      <c r="S203" s="38">
        <f>IF(M203=1,IF(G203&lt;0,S202+1,0),S202)</f>
        <v>0</v>
      </c>
      <c r="T203" s="36" t="str">
        <f>IF(M203&lt;&gt;1,"",IF(R202&gt;=3,"前面连赢 3 笔以上","前面连赢 "&amp;R202&amp;" 笔"))</f>
        <v>前面连赢 2 笔</v>
      </c>
      <c r="U203" s="40">
        <f>IF(AND(M203=1,ISNUMBER(H203)),H203-G203,"")</f>
        <v>0.0399999999999999</v>
      </c>
      <c r="V203" s="41">
        <f>IF(M203=1,O203,NA())</f>
        <v>23.84</v>
      </c>
      <c r="W203" s="41">
        <f>IF(M203=1,-Q203,NA())</f>
        <v>-6.06</v>
      </c>
    </row>
    <row r="204">
      <c r="A204" s="17" t="n">
        <v>200</v>
      </c>
      <c r="B204" s="23" t="n">
        <v>47848</v>
      </c>
      <c r="C204" s="25" t="inlineStr">
        <is>
          <t>区间反转</t>
        </is>
      </c>
      <c r="D204" s="25" t="inlineStr">
        <is>
          <t>品种乙</t>
        </is>
      </c>
      <c r="E204" s="25" t="inlineStr">
        <is>
          <t>多</t>
        </is>
      </c>
      <c r="F204" s="25" t="inlineStr">
        <is>
          <t>尾盘</t>
        </is>
      </c>
      <c r="G204" s="35" t="n">
        <v>1.43</v>
      </c>
      <c r="H204" s="35" t="n">
        <v>1.46</v>
      </c>
      <c r="I204" s="25" t="inlineStr">
        <is>
          <t>A</t>
        </is>
      </c>
      <c r="J204" s="25" t="inlineStr">
        <is>
          <t>无</t>
        </is>
      </c>
      <c r="K204" s="36" t="str">
        <f>IF(ISNUMBER(B204),"周"&amp;CHOOSE(WEEKDAY(B204,2),"一","二","三","四","五","六","日"),"")</f>
        <v>周二</v>
      </c>
      <c r="L204" s="37">
        <f>IF(ISNUMBER(B204),DATE(YEAR(B204),MONTH(B204),1),"")</f>
        <v>47818.0</v>
      </c>
      <c r="M204" s="38">
        <f>IF(AND(ISNUMBER(B204),ISNUMBER(G204)),IF(AND(OR(NOT(ISNUMBER('例-看板'!$C$4)),B204&gt;='例-看板'!$C$4),OR(NOT(ISNUMBER('例-看板'!$E$4)),B204&lt;='例-看板'!$E$4),OR('例-看板'!$C$5="",C204='例-看板'!$C$5),OR('例-看板'!$E$5="",D204='例-看板'!$E$5)),1,0),0)</f>
        <v>1</v>
      </c>
      <c r="N204" s="38">
        <f>IF(M204=1,COUNTIF(M$5:M204,1),"")</f>
        <v>200</v>
      </c>
      <c r="O204" s="39">
        <f>IF(M204=1,SUMIF(M$5:M204,1,G$5:G204),"")</f>
        <v>25.27</v>
      </c>
      <c r="P204" s="39">
        <f>IF(M204=1,MAX(0,MAX(O$5:O204)),"")</f>
        <v>29.9</v>
      </c>
      <c r="Q204" s="40">
        <f>IF(M204=1,P204-O204,"")</f>
        <v>4.63</v>
      </c>
      <c r="R204" s="38">
        <f>IF(M204=1,IF(G204&gt;0,R203+1,0),R203)</f>
        <v>4</v>
      </c>
      <c r="S204" s="38">
        <f>IF(M204=1,IF(G204&lt;0,S203+1,0),S203)</f>
        <v>0</v>
      </c>
      <c r="T204" s="36" t="str">
        <f>IF(M204&lt;&gt;1,"",IF(R203&gt;=3,"前面连赢 3 笔以上","前面连赢 "&amp;R203&amp;" 笔"))</f>
        <v>前面连赢 3 笔以上</v>
      </c>
      <c r="U204" s="40">
        <f>IF(AND(M204=1,ISNUMBER(H204)),H204-G204,"")</f>
        <v>0.03</v>
      </c>
      <c r="V204" s="41">
        <f>IF(M204=1,O204,NA())</f>
        <v>25.27</v>
      </c>
      <c r="W204" s="41">
        <f>IF(M204=1,-Q204,NA())</f>
        <v>-4.63</v>
      </c>
    </row>
    <row r="205">
      <c r="A205" s="17" t="n"/>
      <c r="B205" s="23" t="n"/>
      <c r="C205" s="25" t="n"/>
      <c r="D205" s="25" t="n"/>
      <c r="E205" s="25" t="n"/>
      <c r="F205" s="25" t="n"/>
      <c r="G205" s="35" t="n"/>
      <c r="H205" s="35" t="n"/>
      <c r="I205" s="25" t="n"/>
      <c r="J205" s="25" t="n"/>
      <c r="K205" s="36" t="str">
        <f>IF(ISNUMBER(B205),"周"&amp;CHOOSE(WEEKDAY(B205,2),"一","二","三","四","五","六","日"),"")</f>
        <v/>
      </c>
      <c r="L205" s="37" t="str">
        <f>IF(ISNUMBER(B205),DATE(YEAR(B205),MONTH(B205),1),"")</f>
        <v/>
      </c>
      <c r="M205" s="38">
        <f>IF(AND(ISNUMBER(B205),ISNUMBER(G205)),IF(AND(OR(NOT(ISNUMBER('例-看板'!$C$4)),B205&gt;='例-看板'!$C$4),OR(NOT(ISNUMBER('例-看板'!$E$4)),B205&lt;='例-看板'!$E$4),OR('例-看板'!$C$5="",C205='例-看板'!$C$5),OR('例-看板'!$E$5="",D205='例-看板'!$E$5)),1,0),0)</f>
        <v>0</v>
      </c>
      <c r="N205" s="38" t="str">
        <f>IF(M205=1,COUNTIF(M$5:M205,1),"")</f>
        <v/>
      </c>
      <c r="O205" s="39" t="str">
        <f>IF(M205=1,SUMIF(M$5:M205,1,G$5:G205),"")</f>
        <v/>
      </c>
      <c r="P205" s="39" t="str">
        <f>IF(M205=1,MAX(0,MAX(O$5:O205)),"")</f>
        <v/>
      </c>
      <c r="Q205" s="40" t="str">
        <f>IF(M205=1,P205-O205,"")</f>
        <v/>
      </c>
      <c r="R205" s="38">
        <f>IF(M205=1,IF(G205&gt;0,R204+1,0),R204)</f>
        <v>4</v>
      </c>
      <c r="S205" s="38">
        <f>IF(M205=1,IF(G205&lt;0,S204+1,0),S204)</f>
        <v>0</v>
      </c>
      <c r="T205" s="36" t="str">
        <f>IF(M205&lt;&gt;1,"",IF(R204&gt;=3,"前面连赢 3 笔以上","前面连赢 "&amp;R204&amp;" 笔"))</f>
        <v/>
      </c>
      <c r="U205" s="40" t="str">
        <f>IF(AND(M205=1,ISNUMBER(H205)),H205-G205,"")</f>
        <v/>
      </c>
      <c r="V205" s="41" t="e">
        <f>IF(M205=1,O205,NA())</f>
        <v>#N/A</v>
      </c>
      <c r="W205" s="41" t="e">
        <f>IF(M205=1,-Q205,NA())</f>
        <v>#N/A</v>
      </c>
    </row>
    <row r="206">
      <c r="A206" s="17" t="n"/>
      <c r="B206" s="23" t="n"/>
      <c r="C206" s="25" t="n"/>
      <c r="D206" s="25" t="n"/>
      <c r="E206" s="25" t="n"/>
      <c r="F206" s="25" t="n"/>
      <c r="G206" s="35" t="n"/>
      <c r="H206" s="35" t="n"/>
      <c r="I206" s="25" t="n"/>
      <c r="J206" s="25" t="n"/>
      <c r="K206" s="36" t="str">
        <f>IF(ISNUMBER(B206),"周"&amp;CHOOSE(WEEKDAY(B206,2),"一","二","三","四","五","六","日"),"")</f>
        <v/>
      </c>
      <c r="L206" s="37" t="str">
        <f>IF(ISNUMBER(B206),DATE(YEAR(B206),MONTH(B206),1),"")</f>
        <v/>
      </c>
      <c r="M206" s="38">
        <f>IF(AND(ISNUMBER(B206),ISNUMBER(G206)),IF(AND(OR(NOT(ISNUMBER('例-看板'!$C$4)),B206&gt;='例-看板'!$C$4),OR(NOT(ISNUMBER('例-看板'!$E$4)),B206&lt;='例-看板'!$E$4),OR('例-看板'!$C$5="",C206='例-看板'!$C$5),OR('例-看板'!$E$5="",D206='例-看板'!$E$5)),1,0),0)</f>
        <v>0</v>
      </c>
      <c r="N206" s="38" t="str">
        <f>IF(M206=1,COUNTIF(M$5:M206,1),"")</f>
        <v/>
      </c>
      <c r="O206" s="39" t="str">
        <f>IF(M206=1,SUMIF(M$5:M206,1,G$5:G206),"")</f>
        <v/>
      </c>
      <c r="P206" s="39" t="str">
        <f>IF(M206=1,MAX(0,MAX(O$5:O206)),"")</f>
        <v/>
      </c>
      <c r="Q206" s="40" t="str">
        <f>IF(M206=1,P206-O206,"")</f>
        <v/>
      </c>
      <c r="R206" s="38">
        <f>IF(M206=1,IF(G206&gt;0,R205+1,0),R205)</f>
        <v>4</v>
      </c>
      <c r="S206" s="38">
        <f>IF(M206=1,IF(G206&lt;0,S205+1,0),S205)</f>
        <v>0</v>
      </c>
      <c r="T206" s="36" t="str">
        <f>IF(M206&lt;&gt;1,"",IF(R205&gt;=3,"前面连赢 3 笔以上","前面连赢 "&amp;R205&amp;" 笔"))</f>
        <v/>
      </c>
      <c r="U206" s="40" t="str">
        <f>IF(AND(M206=1,ISNUMBER(H206)),H206-G206,"")</f>
        <v/>
      </c>
      <c r="V206" s="41" t="e">
        <f>IF(M206=1,O206,NA())</f>
        <v>#N/A</v>
      </c>
      <c r="W206" s="41" t="e">
        <f>IF(M206=1,-Q206,NA())</f>
        <v>#N/A</v>
      </c>
    </row>
    <row r="207">
      <c r="A207" s="17" t="n"/>
      <c r="B207" s="23" t="n"/>
      <c r="C207" s="25" t="n"/>
      <c r="D207" s="25" t="n"/>
      <c r="E207" s="25" t="n"/>
      <c r="F207" s="25" t="n"/>
      <c r="G207" s="35" t="n"/>
      <c r="H207" s="35" t="n"/>
      <c r="I207" s="25" t="n"/>
      <c r="J207" s="25" t="n"/>
      <c r="K207" s="36" t="str">
        <f>IF(ISNUMBER(B207),"周"&amp;CHOOSE(WEEKDAY(B207,2),"一","二","三","四","五","六","日"),"")</f>
        <v/>
      </c>
      <c r="L207" s="37" t="str">
        <f>IF(ISNUMBER(B207),DATE(YEAR(B207),MONTH(B207),1),"")</f>
        <v/>
      </c>
      <c r="M207" s="38">
        <f>IF(AND(ISNUMBER(B207),ISNUMBER(G207)),IF(AND(OR(NOT(ISNUMBER('例-看板'!$C$4)),B207&gt;='例-看板'!$C$4),OR(NOT(ISNUMBER('例-看板'!$E$4)),B207&lt;='例-看板'!$E$4),OR('例-看板'!$C$5="",C207='例-看板'!$C$5),OR('例-看板'!$E$5="",D207='例-看板'!$E$5)),1,0),0)</f>
        <v>0</v>
      </c>
      <c r="N207" s="38" t="str">
        <f>IF(M207=1,COUNTIF(M$5:M207,1),"")</f>
        <v/>
      </c>
      <c r="O207" s="39" t="str">
        <f>IF(M207=1,SUMIF(M$5:M207,1,G$5:G207),"")</f>
        <v/>
      </c>
      <c r="P207" s="39" t="str">
        <f>IF(M207=1,MAX(0,MAX(O$5:O207)),"")</f>
        <v/>
      </c>
      <c r="Q207" s="40" t="str">
        <f>IF(M207=1,P207-O207,"")</f>
        <v/>
      </c>
      <c r="R207" s="38">
        <f>IF(M207=1,IF(G207&gt;0,R206+1,0),R206)</f>
        <v>4</v>
      </c>
      <c r="S207" s="38">
        <f>IF(M207=1,IF(G207&lt;0,S206+1,0),S206)</f>
        <v>0</v>
      </c>
      <c r="T207" s="36" t="str">
        <f>IF(M207&lt;&gt;1,"",IF(R206&gt;=3,"前面连赢 3 笔以上","前面连赢 "&amp;R206&amp;" 笔"))</f>
        <v/>
      </c>
      <c r="U207" s="40" t="str">
        <f>IF(AND(M207=1,ISNUMBER(H207)),H207-G207,"")</f>
        <v/>
      </c>
      <c r="V207" s="41" t="e">
        <f>IF(M207=1,O207,NA())</f>
        <v>#N/A</v>
      </c>
      <c r="W207" s="41" t="e">
        <f>IF(M207=1,-Q207,NA())</f>
        <v>#N/A</v>
      </c>
    </row>
    <row r="208">
      <c r="A208" s="17" t="n"/>
      <c r="B208" s="23" t="n"/>
      <c r="C208" s="25" t="n"/>
      <c r="D208" s="25" t="n"/>
      <c r="E208" s="25" t="n"/>
      <c r="F208" s="25" t="n"/>
      <c r="G208" s="35" t="n"/>
      <c r="H208" s="35" t="n"/>
      <c r="I208" s="25" t="n"/>
      <c r="J208" s="25" t="n"/>
      <c r="K208" s="36" t="str">
        <f>IF(ISNUMBER(B208),"周"&amp;CHOOSE(WEEKDAY(B208,2),"一","二","三","四","五","六","日"),"")</f>
        <v/>
      </c>
      <c r="L208" s="37" t="str">
        <f>IF(ISNUMBER(B208),DATE(YEAR(B208),MONTH(B208),1),"")</f>
        <v/>
      </c>
      <c r="M208" s="38">
        <f>IF(AND(ISNUMBER(B208),ISNUMBER(G208)),IF(AND(OR(NOT(ISNUMBER('例-看板'!$C$4)),B208&gt;='例-看板'!$C$4),OR(NOT(ISNUMBER('例-看板'!$E$4)),B208&lt;='例-看板'!$E$4),OR('例-看板'!$C$5="",C208='例-看板'!$C$5),OR('例-看板'!$E$5="",D208='例-看板'!$E$5)),1,0),0)</f>
        <v>0</v>
      </c>
      <c r="N208" s="38" t="str">
        <f>IF(M208=1,COUNTIF(M$5:M208,1),"")</f>
        <v/>
      </c>
      <c r="O208" s="39" t="str">
        <f>IF(M208=1,SUMIF(M$5:M208,1,G$5:G208),"")</f>
        <v/>
      </c>
      <c r="P208" s="39" t="str">
        <f>IF(M208=1,MAX(0,MAX(O$5:O208)),"")</f>
        <v/>
      </c>
      <c r="Q208" s="40" t="str">
        <f>IF(M208=1,P208-O208,"")</f>
        <v/>
      </c>
      <c r="R208" s="38">
        <f>IF(M208=1,IF(G208&gt;0,R207+1,0),R207)</f>
        <v>4</v>
      </c>
      <c r="S208" s="38">
        <f>IF(M208=1,IF(G208&lt;0,S207+1,0),S207)</f>
        <v>0</v>
      </c>
      <c r="T208" s="36" t="str">
        <f>IF(M208&lt;&gt;1,"",IF(R207&gt;=3,"前面连赢 3 笔以上","前面连赢 "&amp;R207&amp;" 笔"))</f>
        <v/>
      </c>
      <c r="U208" s="40" t="str">
        <f>IF(AND(M208=1,ISNUMBER(H208)),H208-G208,"")</f>
        <v/>
      </c>
      <c r="V208" s="41" t="e">
        <f>IF(M208=1,O208,NA())</f>
        <v>#N/A</v>
      </c>
      <c r="W208" s="41" t="e">
        <f>IF(M208=1,-Q208,NA())</f>
        <v>#N/A</v>
      </c>
    </row>
    <row r="209">
      <c r="A209" s="17" t="n"/>
      <c r="B209" s="23" t="n"/>
      <c r="C209" s="25" t="n"/>
      <c r="D209" s="25" t="n"/>
      <c r="E209" s="25" t="n"/>
      <c r="F209" s="25" t="n"/>
      <c r="G209" s="35" t="n"/>
      <c r="H209" s="35" t="n"/>
      <c r="I209" s="25" t="n"/>
      <c r="J209" s="25" t="n"/>
      <c r="K209" s="36" t="str">
        <f>IF(ISNUMBER(B209),"周"&amp;CHOOSE(WEEKDAY(B209,2),"一","二","三","四","五","六","日"),"")</f>
        <v/>
      </c>
      <c r="L209" s="37" t="str">
        <f>IF(ISNUMBER(B209),DATE(YEAR(B209),MONTH(B209),1),"")</f>
        <v/>
      </c>
      <c r="M209" s="38">
        <f>IF(AND(ISNUMBER(B209),ISNUMBER(G209)),IF(AND(OR(NOT(ISNUMBER('例-看板'!$C$4)),B209&gt;='例-看板'!$C$4),OR(NOT(ISNUMBER('例-看板'!$E$4)),B209&lt;='例-看板'!$E$4),OR('例-看板'!$C$5="",C209='例-看板'!$C$5),OR('例-看板'!$E$5="",D209='例-看板'!$E$5)),1,0),0)</f>
        <v>0</v>
      </c>
      <c r="N209" s="38" t="str">
        <f>IF(M209=1,COUNTIF(M$5:M209,1),"")</f>
        <v/>
      </c>
      <c r="O209" s="39" t="str">
        <f>IF(M209=1,SUMIF(M$5:M209,1,G$5:G209),"")</f>
        <v/>
      </c>
      <c r="P209" s="39" t="str">
        <f>IF(M209=1,MAX(0,MAX(O$5:O209)),"")</f>
        <v/>
      </c>
      <c r="Q209" s="40" t="str">
        <f>IF(M209=1,P209-O209,"")</f>
        <v/>
      </c>
      <c r="R209" s="38">
        <f>IF(M209=1,IF(G209&gt;0,R208+1,0),R208)</f>
        <v>4</v>
      </c>
      <c r="S209" s="38">
        <f>IF(M209=1,IF(G209&lt;0,S208+1,0),S208)</f>
        <v>0</v>
      </c>
      <c r="T209" s="36" t="str">
        <f>IF(M209&lt;&gt;1,"",IF(R208&gt;=3,"前面连赢 3 笔以上","前面连赢 "&amp;R208&amp;" 笔"))</f>
        <v/>
      </c>
      <c r="U209" s="40" t="str">
        <f>IF(AND(M209=1,ISNUMBER(H209)),H209-G209,"")</f>
        <v/>
      </c>
      <c r="V209" s="41" t="e">
        <f>IF(M209=1,O209,NA())</f>
        <v>#N/A</v>
      </c>
      <c r="W209" s="41" t="e">
        <f>IF(M209=1,-Q209,NA())</f>
        <v>#N/A</v>
      </c>
    </row>
    <row r="210">
      <c r="A210" s="17" t="n"/>
      <c r="B210" s="23" t="n"/>
      <c r="C210" s="25" t="n"/>
      <c r="D210" s="25" t="n"/>
      <c r="E210" s="25" t="n"/>
      <c r="F210" s="25" t="n"/>
      <c r="G210" s="35" t="n"/>
      <c r="H210" s="35" t="n"/>
      <c r="I210" s="25" t="n"/>
      <c r="J210" s="25" t="n"/>
      <c r="K210" s="36" t="str">
        <f>IF(ISNUMBER(B210),"周"&amp;CHOOSE(WEEKDAY(B210,2),"一","二","三","四","五","六","日"),"")</f>
        <v/>
      </c>
      <c r="L210" s="37" t="str">
        <f>IF(ISNUMBER(B210),DATE(YEAR(B210),MONTH(B210),1),"")</f>
        <v/>
      </c>
      <c r="M210" s="38">
        <f>IF(AND(ISNUMBER(B210),ISNUMBER(G210)),IF(AND(OR(NOT(ISNUMBER('例-看板'!$C$4)),B210&gt;='例-看板'!$C$4),OR(NOT(ISNUMBER('例-看板'!$E$4)),B210&lt;='例-看板'!$E$4),OR('例-看板'!$C$5="",C210='例-看板'!$C$5),OR('例-看板'!$E$5="",D210='例-看板'!$E$5)),1,0),0)</f>
        <v>0</v>
      </c>
      <c r="N210" s="38" t="str">
        <f>IF(M210=1,COUNTIF(M$5:M210,1),"")</f>
        <v/>
      </c>
      <c r="O210" s="39" t="str">
        <f>IF(M210=1,SUMIF(M$5:M210,1,G$5:G210),"")</f>
        <v/>
      </c>
      <c r="P210" s="39" t="str">
        <f>IF(M210=1,MAX(0,MAX(O$5:O210)),"")</f>
        <v/>
      </c>
      <c r="Q210" s="40" t="str">
        <f>IF(M210=1,P210-O210,"")</f>
        <v/>
      </c>
      <c r="R210" s="38">
        <f>IF(M210=1,IF(G210&gt;0,R209+1,0),R209)</f>
        <v>4</v>
      </c>
      <c r="S210" s="38">
        <f>IF(M210=1,IF(G210&lt;0,S209+1,0),S209)</f>
        <v>0</v>
      </c>
      <c r="T210" s="36" t="str">
        <f>IF(M210&lt;&gt;1,"",IF(R209&gt;=3,"前面连赢 3 笔以上","前面连赢 "&amp;R209&amp;" 笔"))</f>
        <v/>
      </c>
      <c r="U210" s="40" t="str">
        <f>IF(AND(M210=1,ISNUMBER(H210)),H210-G210,"")</f>
        <v/>
      </c>
      <c r="V210" s="41" t="e">
        <f>IF(M210=1,O210,NA())</f>
        <v>#N/A</v>
      </c>
      <c r="W210" s="41" t="e">
        <f>IF(M210=1,-Q210,NA())</f>
        <v>#N/A</v>
      </c>
    </row>
    <row r="211">
      <c r="A211" s="17" t="n"/>
      <c r="B211" s="23" t="n"/>
      <c r="C211" s="25" t="n"/>
      <c r="D211" s="25" t="n"/>
      <c r="E211" s="25" t="n"/>
      <c r="F211" s="25" t="n"/>
      <c r="G211" s="35" t="n"/>
      <c r="H211" s="35" t="n"/>
      <c r="I211" s="25" t="n"/>
      <c r="J211" s="25" t="n"/>
      <c r="K211" s="36" t="str">
        <f>IF(ISNUMBER(B211),"周"&amp;CHOOSE(WEEKDAY(B211,2),"一","二","三","四","五","六","日"),"")</f>
        <v/>
      </c>
      <c r="L211" s="37" t="str">
        <f>IF(ISNUMBER(B211),DATE(YEAR(B211),MONTH(B211),1),"")</f>
        <v/>
      </c>
      <c r="M211" s="38">
        <f>IF(AND(ISNUMBER(B211),ISNUMBER(G211)),IF(AND(OR(NOT(ISNUMBER('例-看板'!$C$4)),B211&gt;='例-看板'!$C$4),OR(NOT(ISNUMBER('例-看板'!$E$4)),B211&lt;='例-看板'!$E$4),OR('例-看板'!$C$5="",C211='例-看板'!$C$5),OR('例-看板'!$E$5="",D211='例-看板'!$E$5)),1,0),0)</f>
        <v>0</v>
      </c>
      <c r="N211" s="38" t="str">
        <f>IF(M211=1,COUNTIF(M$5:M211,1),"")</f>
        <v/>
      </c>
      <c r="O211" s="39" t="str">
        <f>IF(M211=1,SUMIF(M$5:M211,1,G$5:G211),"")</f>
        <v/>
      </c>
      <c r="P211" s="39" t="str">
        <f>IF(M211=1,MAX(0,MAX(O$5:O211)),"")</f>
        <v/>
      </c>
      <c r="Q211" s="40" t="str">
        <f>IF(M211=1,P211-O211,"")</f>
        <v/>
      </c>
      <c r="R211" s="38">
        <f>IF(M211=1,IF(G211&gt;0,R210+1,0),R210)</f>
        <v>4</v>
      </c>
      <c r="S211" s="38">
        <f>IF(M211=1,IF(G211&lt;0,S210+1,0),S210)</f>
        <v>0</v>
      </c>
      <c r="T211" s="36" t="str">
        <f>IF(M211&lt;&gt;1,"",IF(R210&gt;=3,"前面连赢 3 笔以上","前面连赢 "&amp;R210&amp;" 笔"))</f>
        <v/>
      </c>
      <c r="U211" s="40" t="str">
        <f>IF(AND(M211=1,ISNUMBER(H211)),H211-G211,"")</f>
        <v/>
      </c>
      <c r="V211" s="41" t="e">
        <f>IF(M211=1,O211,NA())</f>
        <v>#N/A</v>
      </c>
      <c r="W211" s="41" t="e">
        <f>IF(M211=1,-Q211,NA())</f>
        <v>#N/A</v>
      </c>
    </row>
    <row r="212">
      <c r="A212" s="17" t="n"/>
      <c r="B212" s="23" t="n"/>
      <c r="C212" s="25" t="n"/>
      <c r="D212" s="25" t="n"/>
      <c r="E212" s="25" t="n"/>
      <c r="F212" s="25" t="n"/>
      <c r="G212" s="35" t="n"/>
      <c r="H212" s="35" t="n"/>
      <c r="I212" s="25" t="n"/>
      <c r="J212" s="25" t="n"/>
      <c r="K212" s="36" t="str">
        <f>IF(ISNUMBER(B212),"周"&amp;CHOOSE(WEEKDAY(B212,2),"一","二","三","四","五","六","日"),"")</f>
        <v/>
      </c>
      <c r="L212" s="37" t="str">
        <f>IF(ISNUMBER(B212),DATE(YEAR(B212),MONTH(B212),1),"")</f>
        <v/>
      </c>
      <c r="M212" s="38">
        <f>IF(AND(ISNUMBER(B212),ISNUMBER(G212)),IF(AND(OR(NOT(ISNUMBER('例-看板'!$C$4)),B212&gt;='例-看板'!$C$4),OR(NOT(ISNUMBER('例-看板'!$E$4)),B212&lt;='例-看板'!$E$4),OR('例-看板'!$C$5="",C212='例-看板'!$C$5),OR('例-看板'!$E$5="",D212='例-看板'!$E$5)),1,0),0)</f>
        <v>0</v>
      </c>
      <c r="N212" s="38" t="str">
        <f>IF(M212=1,COUNTIF(M$5:M212,1),"")</f>
        <v/>
      </c>
      <c r="O212" s="39" t="str">
        <f>IF(M212=1,SUMIF(M$5:M212,1,G$5:G212),"")</f>
        <v/>
      </c>
      <c r="P212" s="39" t="str">
        <f>IF(M212=1,MAX(0,MAX(O$5:O212)),"")</f>
        <v/>
      </c>
      <c r="Q212" s="40" t="str">
        <f>IF(M212=1,P212-O212,"")</f>
        <v/>
      </c>
      <c r="R212" s="38">
        <f>IF(M212=1,IF(G212&gt;0,R211+1,0),R211)</f>
        <v>4</v>
      </c>
      <c r="S212" s="38">
        <f>IF(M212=1,IF(G212&lt;0,S211+1,0),S211)</f>
        <v>0</v>
      </c>
      <c r="T212" s="36" t="str">
        <f>IF(M212&lt;&gt;1,"",IF(R211&gt;=3,"前面连赢 3 笔以上","前面连赢 "&amp;R211&amp;" 笔"))</f>
        <v/>
      </c>
      <c r="U212" s="40" t="str">
        <f>IF(AND(M212=1,ISNUMBER(H212)),H212-G212,"")</f>
        <v/>
      </c>
      <c r="V212" s="41" t="e">
        <f>IF(M212=1,O212,NA())</f>
        <v>#N/A</v>
      </c>
      <c r="W212" s="41" t="e">
        <f>IF(M212=1,-Q212,NA())</f>
        <v>#N/A</v>
      </c>
    </row>
    <row r="213">
      <c r="A213" s="17" t="n"/>
      <c r="B213" s="23" t="n"/>
      <c r="C213" s="25" t="n"/>
      <c r="D213" s="25" t="n"/>
      <c r="E213" s="25" t="n"/>
      <c r="F213" s="25" t="n"/>
      <c r="G213" s="35" t="n"/>
      <c r="H213" s="35" t="n"/>
      <c r="I213" s="25" t="n"/>
      <c r="J213" s="25" t="n"/>
      <c r="K213" s="36" t="str">
        <f>IF(ISNUMBER(B213),"周"&amp;CHOOSE(WEEKDAY(B213,2),"一","二","三","四","五","六","日"),"")</f>
        <v/>
      </c>
      <c r="L213" s="37" t="str">
        <f>IF(ISNUMBER(B213),DATE(YEAR(B213),MONTH(B213),1),"")</f>
        <v/>
      </c>
      <c r="M213" s="38">
        <f>IF(AND(ISNUMBER(B213),ISNUMBER(G213)),IF(AND(OR(NOT(ISNUMBER('例-看板'!$C$4)),B213&gt;='例-看板'!$C$4),OR(NOT(ISNUMBER('例-看板'!$E$4)),B213&lt;='例-看板'!$E$4),OR('例-看板'!$C$5="",C213='例-看板'!$C$5),OR('例-看板'!$E$5="",D213='例-看板'!$E$5)),1,0),0)</f>
        <v>0</v>
      </c>
      <c r="N213" s="38" t="str">
        <f>IF(M213=1,COUNTIF(M$5:M213,1),"")</f>
        <v/>
      </c>
      <c r="O213" s="39" t="str">
        <f>IF(M213=1,SUMIF(M$5:M213,1,G$5:G213),"")</f>
        <v/>
      </c>
      <c r="P213" s="39" t="str">
        <f>IF(M213=1,MAX(0,MAX(O$5:O213)),"")</f>
        <v/>
      </c>
      <c r="Q213" s="40" t="str">
        <f>IF(M213=1,P213-O213,"")</f>
        <v/>
      </c>
      <c r="R213" s="38">
        <f>IF(M213=1,IF(G213&gt;0,R212+1,0),R212)</f>
        <v>4</v>
      </c>
      <c r="S213" s="38">
        <f>IF(M213=1,IF(G213&lt;0,S212+1,0),S212)</f>
        <v>0</v>
      </c>
      <c r="T213" s="36" t="str">
        <f>IF(M213&lt;&gt;1,"",IF(R212&gt;=3,"前面连赢 3 笔以上","前面连赢 "&amp;R212&amp;" 笔"))</f>
        <v/>
      </c>
      <c r="U213" s="40" t="str">
        <f>IF(AND(M213=1,ISNUMBER(H213)),H213-G213,"")</f>
        <v/>
      </c>
      <c r="V213" s="41" t="e">
        <f>IF(M213=1,O213,NA())</f>
        <v>#N/A</v>
      </c>
      <c r="W213" s="41" t="e">
        <f>IF(M213=1,-Q213,NA())</f>
        <v>#N/A</v>
      </c>
    </row>
    <row r="214">
      <c r="A214" s="17" t="n"/>
      <c r="B214" s="23" t="n"/>
      <c r="C214" s="25" t="n"/>
      <c r="D214" s="25" t="n"/>
      <c r="E214" s="25" t="n"/>
      <c r="F214" s="25" t="n"/>
      <c r="G214" s="35" t="n"/>
      <c r="H214" s="35" t="n"/>
      <c r="I214" s="25" t="n"/>
      <c r="J214" s="25" t="n"/>
      <c r="K214" s="36" t="str">
        <f>IF(ISNUMBER(B214),"周"&amp;CHOOSE(WEEKDAY(B214,2),"一","二","三","四","五","六","日"),"")</f>
        <v/>
      </c>
      <c r="L214" s="37" t="str">
        <f>IF(ISNUMBER(B214),DATE(YEAR(B214),MONTH(B214),1),"")</f>
        <v/>
      </c>
      <c r="M214" s="38">
        <f>IF(AND(ISNUMBER(B214),ISNUMBER(G214)),IF(AND(OR(NOT(ISNUMBER('例-看板'!$C$4)),B214&gt;='例-看板'!$C$4),OR(NOT(ISNUMBER('例-看板'!$E$4)),B214&lt;='例-看板'!$E$4),OR('例-看板'!$C$5="",C214='例-看板'!$C$5),OR('例-看板'!$E$5="",D214='例-看板'!$E$5)),1,0),0)</f>
        <v>0</v>
      </c>
      <c r="N214" s="38" t="str">
        <f>IF(M214=1,COUNTIF(M$5:M214,1),"")</f>
        <v/>
      </c>
      <c r="O214" s="39" t="str">
        <f>IF(M214=1,SUMIF(M$5:M214,1,G$5:G214),"")</f>
        <v/>
      </c>
      <c r="P214" s="39" t="str">
        <f>IF(M214=1,MAX(0,MAX(O$5:O214)),"")</f>
        <v/>
      </c>
      <c r="Q214" s="40" t="str">
        <f>IF(M214=1,P214-O214,"")</f>
        <v/>
      </c>
      <c r="R214" s="38">
        <f>IF(M214=1,IF(G214&gt;0,R213+1,0),R213)</f>
        <v>4</v>
      </c>
      <c r="S214" s="38">
        <f>IF(M214=1,IF(G214&lt;0,S213+1,0),S213)</f>
        <v>0</v>
      </c>
      <c r="T214" s="36" t="str">
        <f>IF(M214&lt;&gt;1,"",IF(R213&gt;=3,"前面连赢 3 笔以上","前面连赢 "&amp;R213&amp;" 笔"))</f>
        <v/>
      </c>
      <c r="U214" s="40" t="str">
        <f>IF(AND(M214=1,ISNUMBER(H214)),H214-G214,"")</f>
        <v/>
      </c>
      <c r="V214" s="41" t="e">
        <f>IF(M214=1,O214,NA())</f>
        <v>#N/A</v>
      </c>
      <c r="W214" s="41" t="e">
        <f>IF(M214=1,-Q214,NA())</f>
        <v>#N/A</v>
      </c>
    </row>
  </sheetData>
  <mergeCells count="5">
    <mergeCell ref="A1:T1"/>
    <mergeCell ref="U1:W1"/>
    <mergeCell ref="K3:W3"/>
    <mergeCell ref="A3:J3"/>
    <mergeCell ref="A2:W2"/>
  </mergeCells>
  <conditionalFormatting sqref="G5:H2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O5:O214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7">
    <dataValidation sqref="B5:B214" showDropDown="0" showInputMessage="0" showErrorMessage="1" allowBlank="1" errorTitle="日期格式" error="请填日期，例如 2030-03-04。" type="date" errorStyle="stop" operator="greaterThan">
      <formula1>36526</formula1>
    </dataValidation>
    <dataValidation sqref="C5:C214" showDropDown="0" showInputMessage="0" showErrorMessage="1" allowBlank="1" errorTitle="不在选项里" error="请从下拉里选；要加新选项，先去参数页的下拉选项里加。" type="list" errorStyle="warning">
      <formula1>'参数'!$B$10:$B$21</formula1>
    </dataValidation>
    <dataValidation sqref="D5:D214" showDropDown="0" showInputMessage="0" showErrorMessage="1" allowBlank="1" errorTitle="不在选项里" error="请从下拉里选；要加新选项，先去参数页的下拉选项里加。" type="list" errorStyle="warning">
      <formula1>'参数'!$C$10:$C$21</formula1>
    </dataValidation>
    <dataValidation sqref="E5:E214" showDropDown="0" showInputMessage="0" showErrorMessage="1" allowBlank="1" errorTitle="不在选项里" error="请从下拉里选；要加新选项，先去参数页的下拉选项里加。" type="list" errorStyle="warning">
      <formula1>"多,空"</formula1>
    </dataValidation>
    <dataValidation sqref="F5:F214" showDropDown="0" showInputMessage="0" showErrorMessage="1" allowBlank="1" errorTitle="不在选项里" error="请从下拉里选；要加新选项，先去参数页的下拉选项里加。" type="list" errorStyle="warning">
      <formula1>'参数'!$D$10:$D$21</formula1>
    </dataValidation>
    <dataValidation sqref="I5:I214" showDropDown="0" showInputMessage="0" showErrorMessage="1" allowBlank="1" errorTitle="不在选项里" error="请从下拉里选；要加新选项，先去参数页的下拉选项里加。" type="list" errorStyle="stop">
      <formula1>"A,B,C,D"</formula1>
    </dataValidation>
    <dataValidation sqref="J5:J214" showDropDown="0" showInputMessage="0" showErrorMessage="1" allowBlank="1" errorTitle="不在选项里" error="请从下拉里选；要加新选项，先去参数页的下拉选项里加。" type="list" errorStyle="warning">
      <formula1>'参数'!$E$10:$E$21</formula1>
    </dataValidation>
  </dataValidations>
  <printOptions horizontalCentered="1"/>
  <pageMargins left="0.35" right="0.35" top="0.45" bottom="0.6" header="0.2" footer="0.25"/>
  <pageSetup orientation="landscape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10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H7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3" t="inlineStr">
        <is>
          <t>示例 · 分组：哪一类单子在赚，哪一类在亏</t>
        </is>
      </c>
      <c r="F1" s="14" t="inlineStr">
        <is>
          <t>TradeLearn · XtradingTime 交易内训</t>
        </is>
      </c>
    </row>
    <row r="2" ht="20" customHeight="1">
      <c r="A2" s="50" t="inlineStr">
        <is>
          <t>虚构示例，仅演示填法：数据是 200 笔虚构交易。</t>
        </is>
      </c>
    </row>
    <row r="4">
      <c r="B4" s="15" t="inlineStr">
        <is>
          <t>按策略</t>
        </is>
      </c>
    </row>
    <row r="5">
      <c r="B5" s="20" t="inlineStr">
        <is>
          <t>组</t>
        </is>
      </c>
      <c r="C5" s="20" t="inlineStr">
        <is>
          <t>笔数</t>
        </is>
      </c>
      <c r="D5" s="20" t="inlineStr">
        <is>
          <t>胜率</t>
        </is>
      </c>
      <c r="E5" s="20" t="inlineStr">
        <is>
          <t>平均净R</t>
        </is>
      </c>
      <c r="F5" s="20" t="inlineStr">
        <is>
          <t>合计净R</t>
        </is>
      </c>
      <c r="G5" s="20" t="inlineStr">
        <is>
          <t>平均亏损R</t>
        </is>
      </c>
      <c r="H5" s="20" t="inlineStr">
        <is>
          <t>样本</t>
        </is>
      </c>
    </row>
    <row r="6">
      <c r="B6" s="42" t="str">
        <f>T('参数'!$B$10)</f>
        <v>突破</v>
      </c>
      <c r="C6" s="33">
        <f>IF(B6="","",COUNTIFS('例-数据'!$M$5:$M$1004,1,'例-数据'!$C$5:$C$1004,B6))</f>
        <v>66</v>
      </c>
      <c r="D6" s="43">
        <f>IF(N(C6)=0,"",COUNTIFS('例-数据'!$M$5:$M$1004,1,'例-数据'!$C$5:$C$1004,B6,'例-数据'!$G$5:$G$1004,"&gt;0")/C6)</f>
        <v>0.515151515151515</v>
      </c>
      <c r="E6" s="44">
        <f>IF(N(C6)=0,"",SUMIFS('例-数据'!$G$5:$G$1004,'例-数据'!$M$5:$M$1004,1,'例-数据'!$C$5:$C$1004,B6)/C6)</f>
        <v>0.47530303030303</v>
      </c>
      <c r="F6" s="44">
        <f>IF(N(C6)=0,"",SUMIFS('例-数据'!$G$5:$G$1004,'例-数据'!$M$5:$M$1004,1,'例-数据'!$C$5:$C$1004,B6))</f>
        <v>31.37</v>
      </c>
      <c r="G6" s="44">
        <f>IF(COUNTIFS('例-数据'!$M$5:$M$1004,1,'例-数据'!$C$5:$C$1004,B6,'例-数据'!$G$5:$G$1004,"&lt;0")=0,"",SUMIFS('例-数据'!$G$5:$G$1004,'例-数据'!$M$5:$M$1004,1,'例-数据'!$C$5:$C$1004,B6,'例-数据'!$G$5:$G$1004,"&lt;0")/COUNTIFS('例-数据'!$M$5:$M$1004,1,'例-数据'!$C$5:$C$1004,B6,'例-数据'!$G$5:$G$1004,"&lt;0"))</f>
        <v>-1.1484375</v>
      </c>
      <c r="H6" s="36" t="str">
        <f>IF(N(C6)=0,"",IF(C6&lt;10,"样本太少",""))</f>
        <v/>
      </c>
    </row>
    <row r="7">
      <c r="B7" s="42" t="str">
        <f>T('参数'!$B$11)</f>
        <v>回踩</v>
      </c>
      <c r="C7" s="33">
        <f>IF(B7="","",COUNTIFS('例-数据'!$M$5:$M$1004,1,'例-数据'!$C$5:$C$1004,B7))</f>
        <v>59</v>
      </c>
      <c r="D7" s="43">
        <f>IF(N(C7)=0,"",COUNTIFS('例-数据'!$M$5:$M$1004,1,'例-数据'!$C$5:$C$1004,B7,'例-数据'!$G$5:$G$1004,"&gt;0")/C7)</f>
        <v>0.474576271186441</v>
      </c>
      <c r="E7" s="44">
        <f>IF(N(C7)=0,"",SUMIFS('例-数据'!$G$5:$G$1004,'例-数据'!$M$5:$M$1004,1,'例-数据'!$C$5:$C$1004,B7)/C7)</f>
        <v>0.0788135593220339</v>
      </c>
      <c r="F7" s="44">
        <f>IF(N(C7)=0,"",SUMIFS('例-数据'!$G$5:$G$1004,'例-数据'!$M$5:$M$1004,1,'例-数据'!$C$5:$C$1004,B7))</f>
        <v>4.65</v>
      </c>
      <c r="G7" s="44">
        <f>IF(COUNTIFS('例-数据'!$M$5:$M$1004,1,'例-数据'!$C$5:$C$1004,B7,'例-数据'!$G$5:$G$1004,"&lt;0")=0,"",SUMIFS('例-数据'!$G$5:$G$1004,'例-数据'!$M$5:$M$1004,1,'例-数据'!$C$5:$C$1004,B7,'例-数据'!$G$5:$G$1004,"&lt;0")/COUNTIFS('例-数据'!$M$5:$M$1004,1,'例-数据'!$C$5:$C$1004,B7,'例-数据'!$G$5:$G$1004,"&lt;0"))</f>
        <v>-1.09096774193548</v>
      </c>
      <c r="H7" s="36" t="str">
        <f>IF(N(C7)=0,"",IF(C7&lt;10,"样本太少",""))</f>
        <v/>
      </c>
    </row>
    <row r="8">
      <c r="B8" s="42" t="str">
        <f>T('参数'!$B$12)</f>
        <v>区间反转</v>
      </c>
      <c r="C8" s="33">
        <f>IF(B8="","",COUNTIFS('例-数据'!$M$5:$M$1004,1,'例-数据'!$C$5:$C$1004,B8))</f>
        <v>75</v>
      </c>
      <c r="D8" s="43">
        <f>IF(N(C8)=0,"",COUNTIFS('例-数据'!$M$5:$M$1004,1,'例-数据'!$C$5:$C$1004,B8,'例-数据'!$G$5:$G$1004,"&gt;0")/C8)</f>
        <v>0.413333333333333</v>
      </c>
      <c r="E8" s="44">
        <f>IF(N(C8)=0,"",SUMIFS('例-数据'!$G$5:$G$1004,'例-数据'!$M$5:$M$1004,1,'例-数据'!$C$5:$C$1004,B8)/C8)</f>
        <v>-0.143333333333333</v>
      </c>
      <c r="F8" s="44">
        <f>IF(N(C8)=0,"",SUMIFS('例-数据'!$G$5:$G$1004,'例-数据'!$M$5:$M$1004,1,'例-数据'!$C$5:$C$1004,B8))</f>
        <v>-10.75</v>
      </c>
      <c r="G8" s="44">
        <f>IF(COUNTIFS('例-数据'!$M$5:$M$1004,1,'例-数据'!$C$5:$C$1004,B8,'例-数据'!$G$5:$G$1004,"&lt;0")=0,"",SUMIFS('例-数据'!$G$5:$G$1004,'例-数据'!$M$5:$M$1004,1,'例-数据'!$C$5:$C$1004,B8,'例-数据'!$G$5:$G$1004,"&lt;0")/COUNTIFS('例-数据'!$M$5:$M$1004,1,'例-数据'!$C$5:$C$1004,B8,'例-数据'!$G$5:$G$1004,"&lt;0"))</f>
        <v>-1.05204545454545</v>
      </c>
      <c r="H8" s="36" t="str">
        <f>IF(N(C8)=0,"",IF(C8&lt;10,"样本太少",""))</f>
        <v/>
      </c>
    </row>
    <row r="9">
      <c r="B9" s="42" t="str">
        <f>T('参数'!$B$13)</f>
        <v>趋势跟随</v>
      </c>
      <c r="C9" s="33">
        <f>IF(B9="","",COUNTIFS('例-数据'!$M$5:$M$1004,1,'例-数据'!$C$5:$C$1004,B9))</f>
        <v>0</v>
      </c>
      <c r="D9" s="43" t="str">
        <f>IF(N(C9)=0,"",COUNTIFS('例-数据'!$M$5:$M$1004,1,'例-数据'!$C$5:$C$1004,B9,'例-数据'!$G$5:$G$1004,"&gt;0")/C9)</f>
        <v/>
      </c>
      <c r="E9" s="44" t="str">
        <f>IF(N(C9)=0,"",SUMIFS('例-数据'!$G$5:$G$1004,'例-数据'!$M$5:$M$1004,1,'例-数据'!$C$5:$C$1004,B9)/C9)</f>
        <v/>
      </c>
      <c r="F9" s="44" t="str">
        <f>IF(N(C9)=0,"",SUMIFS('例-数据'!$G$5:$G$1004,'例-数据'!$M$5:$M$1004,1,'例-数据'!$C$5:$C$1004,B9))</f>
        <v/>
      </c>
      <c r="G9" s="44" t="str">
        <f>IF(COUNTIFS('例-数据'!$M$5:$M$1004,1,'例-数据'!$C$5:$C$1004,B9,'例-数据'!$G$5:$G$1004,"&lt;0")=0,"",SUMIFS('例-数据'!$G$5:$G$1004,'例-数据'!$M$5:$M$1004,1,'例-数据'!$C$5:$C$1004,B9,'例-数据'!$G$5:$G$1004,"&lt;0")/COUNTIFS('例-数据'!$M$5:$M$1004,1,'例-数据'!$C$5:$C$1004,B9,'例-数据'!$G$5:$G$1004,"&lt;0"))</f>
        <v/>
      </c>
      <c r="H9" s="36" t="str">
        <f>IF(N(C9)=0,"",IF(C9&lt;10,"样本太少",""))</f>
        <v/>
      </c>
    </row>
    <row r="10">
      <c r="B10" s="42" t="str">
        <f>T('参数'!$B$14)</f>
        <v>其他</v>
      </c>
      <c r="C10" s="33">
        <f>IF(B10="","",COUNTIFS('例-数据'!$M$5:$M$1004,1,'例-数据'!$C$5:$C$1004,B10))</f>
        <v>0</v>
      </c>
      <c r="D10" s="43" t="str">
        <f>IF(N(C10)=0,"",COUNTIFS('例-数据'!$M$5:$M$1004,1,'例-数据'!$C$5:$C$1004,B10,'例-数据'!$G$5:$G$1004,"&gt;0")/C10)</f>
        <v/>
      </c>
      <c r="E10" s="44" t="str">
        <f>IF(N(C10)=0,"",SUMIFS('例-数据'!$G$5:$G$1004,'例-数据'!$M$5:$M$1004,1,'例-数据'!$C$5:$C$1004,B10)/C10)</f>
        <v/>
      </c>
      <c r="F10" s="44" t="str">
        <f>IF(N(C10)=0,"",SUMIFS('例-数据'!$G$5:$G$1004,'例-数据'!$M$5:$M$1004,1,'例-数据'!$C$5:$C$1004,B10))</f>
        <v/>
      </c>
      <c r="G10" s="44" t="str">
        <f>IF(COUNTIFS('例-数据'!$M$5:$M$1004,1,'例-数据'!$C$5:$C$1004,B10,'例-数据'!$G$5:$G$1004,"&lt;0")=0,"",SUMIFS('例-数据'!$G$5:$G$1004,'例-数据'!$M$5:$M$1004,1,'例-数据'!$C$5:$C$1004,B10,'例-数据'!$G$5:$G$1004,"&lt;0")/COUNTIFS('例-数据'!$M$5:$M$1004,1,'例-数据'!$C$5:$C$1004,B10,'例-数据'!$G$5:$G$1004,"&lt;0"))</f>
        <v/>
      </c>
      <c r="H10" s="36" t="str">
        <f>IF(N(C10)=0,"",IF(C10&lt;10,"样本太少",""))</f>
        <v/>
      </c>
    </row>
    <row r="11">
      <c r="B11" s="42" t="str">
        <f>T('参数'!$B$15)</f>
        <v/>
      </c>
      <c r="C11" s="33" t="str">
        <f>IF(B11="","",COUNTIFS('例-数据'!$M$5:$M$1004,1,'例-数据'!$C$5:$C$1004,B11))</f>
        <v/>
      </c>
      <c r="D11" s="43" t="str">
        <f>IF(N(C11)=0,"",COUNTIFS('例-数据'!$M$5:$M$1004,1,'例-数据'!$C$5:$C$1004,B11,'例-数据'!$G$5:$G$1004,"&gt;0")/C11)</f>
        <v/>
      </c>
      <c r="E11" s="44" t="str">
        <f>IF(N(C11)=0,"",SUMIFS('例-数据'!$G$5:$G$1004,'例-数据'!$M$5:$M$1004,1,'例-数据'!$C$5:$C$1004,B11)/C11)</f>
        <v/>
      </c>
      <c r="F11" s="44" t="str">
        <f>IF(N(C11)=0,"",SUMIFS('例-数据'!$G$5:$G$1004,'例-数据'!$M$5:$M$1004,1,'例-数据'!$C$5:$C$1004,B11))</f>
        <v/>
      </c>
      <c r="G11" s="44" t="str">
        <f>IF(COUNTIFS('例-数据'!$M$5:$M$1004,1,'例-数据'!$C$5:$C$1004,B11,'例-数据'!$G$5:$G$1004,"&lt;0")=0,"",SUMIFS('例-数据'!$G$5:$G$1004,'例-数据'!$M$5:$M$1004,1,'例-数据'!$C$5:$C$1004,B11,'例-数据'!$G$5:$G$1004,"&lt;0")/COUNTIFS('例-数据'!$M$5:$M$1004,1,'例-数据'!$C$5:$C$1004,B11,'例-数据'!$G$5:$G$1004,"&lt;0"))</f>
        <v/>
      </c>
      <c r="H11" s="36" t="str">
        <f>IF(N(C11)=0,"",IF(C11&lt;10,"样本太少",""))</f>
        <v/>
      </c>
    </row>
    <row r="12">
      <c r="B12" s="42" t="str">
        <f>T('参数'!$B$16)</f>
        <v/>
      </c>
      <c r="C12" s="33" t="str">
        <f>IF(B12="","",COUNTIFS('例-数据'!$M$5:$M$1004,1,'例-数据'!$C$5:$C$1004,B12))</f>
        <v/>
      </c>
      <c r="D12" s="43" t="str">
        <f>IF(N(C12)=0,"",COUNTIFS('例-数据'!$M$5:$M$1004,1,'例-数据'!$C$5:$C$1004,B12,'例-数据'!$G$5:$G$1004,"&gt;0")/C12)</f>
        <v/>
      </c>
      <c r="E12" s="44" t="str">
        <f>IF(N(C12)=0,"",SUMIFS('例-数据'!$G$5:$G$1004,'例-数据'!$M$5:$M$1004,1,'例-数据'!$C$5:$C$1004,B12)/C12)</f>
        <v/>
      </c>
      <c r="F12" s="44" t="str">
        <f>IF(N(C12)=0,"",SUMIFS('例-数据'!$G$5:$G$1004,'例-数据'!$M$5:$M$1004,1,'例-数据'!$C$5:$C$1004,B12))</f>
        <v/>
      </c>
      <c r="G12" s="44" t="str">
        <f>IF(COUNTIFS('例-数据'!$M$5:$M$1004,1,'例-数据'!$C$5:$C$1004,B12,'例-数据'!$G$5:$G$1004,"&lt;0")=0,"",SUMIFS('例-数据'!$G$5:$G$1004,'例-数据'!$M$5:$M$1004,1,'例-数据'!$C$5:$C$1004,B12,'例-数据'!$G$5:$G$1004,"&lt;0")/COUNTIFS('例-数据'!$M$5:$M$1004,1,'例-数据'!$C$5:$C$1004,B12,'例-数据'!$G$5:$G$1004,"&lt;0"))</f>
        <v/>
      </c>
      <c r="H12" s="36" t="str">
        <f>IF(N(C12)=0,"",IF(C12&lt;10,"样本太少",""))</f>
        <v/>
      </c>
    </row>
    <row r="13">
      <c r="B13" s="42" t="str">
        <f>T('参数'!$B$17)</f>
        <v/>
      </c>
      <c r="C13" s="33" t="str">
        <f>IF(B13="","",COUNTIFS('例-数据'!$M$5:$M$1004,1,'例-数据'!$C$5:$C$1004,B13))</f>
        <v/>
      </c>
      <c r="D13" s="43" t="str">
        <f>IF(N(C13)=0,"",COUNTIFS('例-数据'!$M$5:$M$1004,1,'例-数据'!$C$5:$C$1004,B13,'例-数据'!$G$5:$G$1004,"&gt;0")/C13)</f>
        <v/>
      </c>
      <c r="E13" s="44" t="str">
        <f>IF(N(C13)=0,"",SUMIFS('例-数据'!$G$5:$G$1004,'例-数据'!$M$5:$M$1004,1,'例-数据'!$C$5:$C$1004,B13)/C13)</f>
        <v/>
      </c>
      <c r="F13" s="44" t="str">
        <f>IF(N(C13)=0,"",SUMIFS('例-数据'!$G$5:$G$1004,'例-数据'!$M$5:$M$1004,1,'例-数据'!$C$5:$C$1004,B13))</f>
        <v/>
      </c>
      <c r="G13" s="44" t="str">
        <f>IF(COUNTIFS('例-数据'!$M$5:$M$1004,1,'例-数据'!$C$5:$C$1004,B13,'例-数据'!$G$5:$G$1004,"&lt;0")=0,"",SUMIFS('例-数据'!$G$5:$G$1004,'例-数据'!$M$5:$M$1004,1,'例-数据'!$C$5:$C$1004,B13,'例-数据'!$G$5:$G$1004,"&lt;0")/COUNTIFS('例-数据'!$M$5:$M$1004,1,'例-数据'!$C$5:$C$1004,B13,'例-数据'!$G$5:$G$1004,"&lt;0"))</f>
        <v/>
      </c>
      <c r="H13" s="36" t="str">
        <f>IF(N(C13)=0,"",IF(C13&lt;10,"样本太少",""))</f>
        <v/>
      </c>
    </row>
    <row r="15">
      <c r="B15" s="15" t="inlineStr">
        <is>
          <t>按品种</t>
        </is>
      </c>
    </row>
    <row r="16">
      <c r="B16" s="20" t="inlineStr">
        <is>
          <t>组</t>
        </is>
      </c>
      <c r="C16" s="20" t="inlineStr">
        <is>
          <t>笔数</t>
        </is>
      </c>
      <c r="D16" s="20" t="inlineStr">
        <is>
          <t>胜率</t>
        </is>
      </c>
      <c r="E16" s="20" t="inlineStr">
        <is>
          <t>平均净R</t>
        </is>
      </c>
      <c r="F16" s="20" t="inlineStr">
        <is>
          <t>合计净R</t>
        </is>
      </c>
      <c r="G16" s="20" t="inlineStr">
        <is>
          <t>平均亏损R</t>
        </is>
      </c>
      <c r="H16" s="20" t="inlineStr">
        <is>
          <t>样本</t>
        </is>
      </c>
    </row>
    <row r="17">
      <c r="B17" s="42" t="str">
        <f>T('参数'!$C$10)</f>
        <v>品种甲</v>
      </c>
      <c r="C17" s="33">
        <f>IF(B17="","",COUNTIFS('例-数据'!$M$5:$M$1004,1,'例-数据'!$D$5:$D$1004,B17))</f>
        <v>55</v>
      </c>
      <c r="D17" s="43">
        <f>IF(N(C17)=0,"",COUNTIFS('例-数据'!$M$5:$M$1004,1,'例-数据'!$D$5:$D$1004,B17,'例-数据'!$G$5:$G$1004,"&gt;0")/C17)</f>
        <v>0.418181818181818</v>
      </c>
      <c r="E17" s="44">
        <f>IF(N(C17)=0,"",SUMIFS('例-数据'!$G$5:$G$1004,'例-数据'!$M$5:$M$1004,1,'例-数据'!$D$5:$D$1004,B17)/C17)</f>
        <v>-0.0352727272727273</v>
      </c>
      <c r="F17" s="44">
        <f>IF(N(C17)=0,"",SUMIFS('例-数据'!$G$5:$G$1004,'例-数据'!$M$5:$M$1004,1,'例-数据'!$D$5:$D$1004,B17))</f>
        <v>-1.94</v>
      </c>
      <c r="G17" s="44">
        <f>IF(COUNTIFS('例-数据'!$M$5:$M$1004,1,'例-数据'!$D$5:$D$1004,B17,'例-数据'!$G$5:$G$1004,"&lt;0")=0,"",SUMIFS('例-数据'!$G$5:$G$1004,'例-数据'!$M$5:$M$1004,1,'例-数据'!$D$5:$D$1004,B17,'例-数据'!$G$5:$G$1004,"&lt;0")/COUNTIFS('例-数据'!$M$5:$M$1004,1,'例-数据'!$D$5:$D$1004,B17,'例-数据'!$G$5:$G$1004,"&lt;0"))</f>
        <v>-1.12</v>
      </c>
      <c r="H17" s="36" t="str">
        <f>IF(N(C17)=0,"",IF(C17&lt;10,"样本太少",""))</f>
        <v/>
      </c>
    </row>
    <row r="18">
      <c r="B18" s="42" t="str">
        <f>T('参数'!$C$11)</f>
        <v>品种乙</v>
      </c>
      <c r="C18" s="33">
        <f>IF(B18="","",COUNTIFS('例-数据'!$M$5:$M$1004,1,'例-数据'!$D$5:$D$1004,B18))</f>
        <v>83</v>
      </c>
      <c r="D18" s="43">
        <f>IF(N(C18)=0,"",COUNTIFS('例-数据'!$M$5:$M$1004,1,'例-数据'!$D$5:$D$1004,B18,'例-数据'!$G$5:$G$1004,"&gt;0")/C18)</f>
        <v>0.530120481927711</v>
      </c>
      <c r="E18" s="44">
        <f>IF(N(C18)=0,"",SUMIFS('例-数据'!$G$5:$G$1004,'例-数据'!$M$5:$M$1004,1,'例-数据'!$D$5:$D$1004,B18)/C18)</f>
        <v>0.291566265060241</v>
      </c>
      <c r="F18" s="44">
        <f>IF(N(C18)=0,"",SUMIFS('例-数据'!$G$5:$G$1004,'例-数据'!$M$5:$M$1004,1,'例-数据'!$D$5:$D$1004,B18))</f>
        <v>24.2</v>
      </c>
      <c r="G18" s="44">
        <f>IF(COUNTIFS('例-数据'!$M$5:$M$1004,1,'例-数据'!$D$5:$D$1004,B18,'例-数据'!$G$5:$G$1004,"&lt;0")=0,"",SUMIFS('例-数据'!$G$5:$G$1004,'例-数据'!$M$5:$M$1004,1,'例-数据'!$D$5:$D$1004,B18,'例-数据'!$G$5:$G$1004,"&lt;0")/COUNTIFS('例-数据'!$M$5:$M$1004,1,'例-数据'!$D$5:$D$1004,B18,'例-数据'!$G$5:$G$1004,"&lt;0"))</f>
        <v>-1.11794871794872</v>
      </c>
      <c r="H18" s="36" t="str">
        <f>IF(N(C18)=0,"",IF(C18&lt;10,"样本太少",""))</f>
        <v/>
      </c>
    </row>
    <row r="19">
      <c r="B19" s="42" t="str">
        <f>T('参数'!$C$12)</f>
        <v>品种丙</v>
      </c>
      <c r="C19" s="33">
        <f>IF(B19="","",COUNTIFS('例-数据'!$M$5:$M$1004,1,'例-数据'!$D$5:$D$1004,B19))</f>
        <v>62</v>
      </c>
      <c r="D19" s="43">
        <f>IF(N(C19)=0,"",COUNTIFS('例-数据'!$M$5:$M$1004,1,'例-数据'!$D$5:$D$1004,B19,'例-数据'!$G$5:$G$1004,"&gt;0")/C19)</f>
        <v>0.419354838709677</v>
      </c>
      <c r="E19" s="44">
        <f>IF(N(C19)=0,"",SUMIFS('例-数据'!$G$5:$G$1004,'例-数据'!$M$5:$M$1004,1,'例-数据'!$D$5:$D$1004,B19)/C19)</f>
        <v>0.0485483870967742</v>
      </c>
      <c r="F19" s="44">
        <f>IF(N(C19)=0,"",SUMIFS('例-数据'!$G$5:$G$1004,'例-数据'!$M$5:$M$1004,1,'例-数据'!$D$5:$D$1004,B19))</f>
        <v>3.01</v>
      </c>
      <c r="G19" s="44">
        <f>IF(COUNTIFS('例-数据'!$M$5:$M$1004,1,'例-数据'!$D$5:$D$1004,B19,'例-数据'!$G$5:$G$1004,"&lt;0")=0,"",SUMIFS('例-数据'!$G$5:$G$1004,'例-数据'!$M$5:$M$1004,1,'例-数据'!$D$5:$D$1004,B19,'例-数据'!$G$5:$G$1004,"&lt;0")/COUNTIFS('例-数据'!$M$5:$M$1004,1,'例-数据'!$D$5:$D$1004,B19,'例-数据'!$G$5:$G$1004,"&lt;0"))</f>
        <v>-1.03944444444444</v>
      </c>
      <c r="H19" s="36" t="str">
        <f>IF(N(C19)=0,"",IF(C19&lt;10,"样本太少",""))</f>
        <v/>
      </c>
    </row>
    <row r="20">
      <c r="B20" s="42" t="str">
        <f>T('参数'!$C$13)</f>
        <v/>
      </c>
      <c r="C20" s="33" t="str">
        <f>IF(B20="","",COUNTIFS('例-数据'!$M$5:$M$1004,1,'例-数据'!$D$5:$D$1004,B20))</f>
        <v/>
      </c>
      <c r="D20" s="43" t="str">
        <f>IF(N(C20)=0,"",COUNTIFS('例-数据'!$M$5:$M$1004,1,'例-数据'!$D$5:$D$1004,B20,'例-数据'!$G$5:$G$1004,"&gt;0")/C20)</f>
        <v/>
      </c>
      <c r="E20" s="44" t="str">
        <f>IF(N(C20)=0,"",SUMIFS('例-数据'!$G$5:$G$1004,'例-数据'!$M$5:$M$1004,1,'例-数据'!$D$5:$D$1004,B20)/C20)</f>
        <v/>
      </c>
      <c r="F20" s="44" t="str">
        <f>IF(N(C20)=0,"",SUMIFS('例-数据'!$G$5:$G$1004,'例-数据'!$M$5:$M$1004,1,'例-数据'!$D$5:$D$1004,B20))</f>
        <v/>
      </c>
      <c r="G20" s="44" t="str">
        <f>IF(COUNTIFS('例-数据'!$M$5:$M$1004,1,'例-数据'!$D$5:$D$1004,B20,'例-数据'!$G$5:$G$1004,"&lt;0")=0,"",SUMIFS('例-数据'!$G$5:$G$1004,'例-数据'!$M$5:$M$1004,1,'例-数据'!$D$5:$D$1004,B20,'例-数据'!$G$5:$G$1004,"&lt;0")/COUNTIFS('例-数据'!$M$5:$M$1004,1,'例-数据'!$D$5:$D$1004,B20,'例-数据'!$G$5:$G$1004,"&lt;0"))</f>
        <v/>
      </c>
      <c r="H20" s="36" t="str">
        <f>IF(N(C20)=0,"",IF(C20&lt;10,"样本太少",""))</f>
        <v/>
      </c>
    </row>
    <row r="21">
      <c r="B21" s="42" t="str">
        <f>T('参数'!$C$14)</f>
        <v/>
      </c>
      <c r="C21" s="33" t="str">
        <f>IF(B21="","",COUNTIFS('例-数据'!$M$5:$M$1004,1,'例-数据'!$D$5:$D$1004,B21))</f>
        <v/>
      </c>
      <c r="D21" s="43" t="str">
        <f>IF(N(C21)=0,"",COUNTIFS('例-数据'!$M$5:$M$1004,1,'例-数据'!$D$5:$D$1004,B21,'例-数据'!$G$5:$G$1004,"&gt;0")/C21)</f>
        <v/>
      </c>
      <c r="E21" s="44" t="str">
        <f>IF(N(C21)=0,"",SUMIFS('例-数据'!$G$5:$G$1004,'例-数据'!$M$5:$M$1004,1,'例-数据'!$D$5:$D$1004,B21)/C21)</f>
        <v/>
      </c>
      <c r="F21" s="44" t="str">
        <f>IF(N(C21)=0,"",SUMIFS('例-数据'!$G$5:$G$1004,'例-数据'!$M$5:$M$1004,1,'例-数据'!$D$5:$D$1004,B21))</f>
        <v/>
      </c>
      <c r="G21" s="44" t="str">
        <f>IF(COUNTIFS('例-数据'!$M$5:$M$1004,1,'例-数据'!$D$5:$D$1004,B21,'例-数据'!$G$5:$G$1004,"&lt;0")=0,"",SUMIFS('例-数据'!$G$5:$G$1004,'例-数据'!$M$5:$M$1004,1,'例-数据'!$D$5:$D$1004,B21,'例-数据'!$G$5:$G$1004,"&lt;0")/COUNTIFS('例-数据'!$M$5:$M$1004,1,'例-数据'!$D$5:$D$1004,B21,'例-数据'!$G$5:$G$1004,"&lt;0"))</f>
        <v/>
      </c>
      <c r="H21" s="36" t="str">
        <f>IF(N(C21)=0,"",IF(C21&lt;10,"样本太少",""))</f>
        <v/>
      </c>
    </row>
    <row r="22">
      <c r="B22" s="42" t="str">
        <f>T('参数'!$C$15)</f>
        <v/>
      </c>
      <c r="C22" s="33" t="str">
        <f>IF(B22="","",COUNTIFS('例-数据'!$M$5:$M$1004,1,'例-数据'!$D$5:$D$1004,B22))</f>
        <v/>
      </c>
      <c r="D22" s="43" t="str">
        <f>IF(N(C22)=0,"",COUNTIFS('例-数据'!$M$5:$M$1004,1,'例-数据'!$D$5:$D$1004,B22,'例-数据'!$G$5:$G$1004,"&gt;0")/C22)</f>
        <v/>
      </c>
      <c r="E22" s="44" t="str">
        <f>IF(N(C22)=0,"",SUMIFS('例-数据'!$G$5:$G$1004,'例-数据'!$M$5:$M$1004,1,'例-数据'!$D$5:$D$1004,B22)/C22)</f>
        <v/>
      </c>
      <c r="F22" s="44" t="str">
        <f>IF(N(C22)=0,"",SUMIFS('例-数据'!$G$5:$G$1004,'例-数据'!$M$5:$M$1004,1,'例-数据'!$D$5:$D$1004,B22))</f>
        <v/>
      </c>
      <c r="G22" s="44" t="str">
        <f>IF(COUNTIFS('例-数据'!$M$5:$M$1004,1,'例-数据'!$D$5:$D$1004,B22,'例-数据'!$G$5:$G$1004,"&lt;0")=0,"",SUMIFS('例-数据'!$G$5:$G$1004,'例-数据'!$M$5:$M$1004,1,'例-数据'!$D$5:$D$1004,B22,'例-数据'!$G$5:$G$1004,"&lt;0")/COUNTIFS('例-数据'!$M$5:$M$1004,1,'例-数据'!$D$5:$D$1004,B22,'例-数据'!$G$5:$G$1004,"&lt;0"))</f>
        <v/>
      </c>
      <c r="H22" s="36" t="str">
        <f>IF(N(C22)=0,"",IF(C22&lt;10,"样本太少",""))</f>
        <v/>
      </c>
    </row>
    <row r="23">
      <c r="B23" s="42" t="str">
        <f>T('参数'!$C$16)</f>
        <v/>
      </c>
      <c r="C23" s="33" t="str">
        <f>IF(B23="","",COUNTIFS('例-数据'!$M$5:$M$1004,1,'例-数据'!$D$5:$D$1004,B23))</f>
        <v/>
      </c>
      <c r="D23" s="43" t="str">
        <f>IF(N(C23)=0,"",COUNTIFS('例-数据'!$M$5:$M$1004,1,'例-数据'!$D$5:$D$1004,B23,'例-数据'!$G$5:$G$1004,"&gt;0")/C23)</f>
        <v/>
      </c>
      <c r="E23" s="44" t="str">
        <f>IF(N(C23)=0,"",SUMIFS('例-数据'!$G$5:$G$1004,'例-数据'!$M$5:$M$1004,1,'例-数据'!$D$5:$D$1004,B23)/C23)</f>
        <v/>
      </c>
      <c r="F23" s="44" t="str">
        <f>IF(N(C23)=0,"",SUMIFS('例-数据'!$G$5:$G$1004,'例-数据'!$M$5:$M$1004,1,'例-数据'!$D$5:$D$1004,B23))</f>
        <v/>
      </c>
      <c r="G23" s="44" t="str">
        <f>IF(COUNTIFS('例-数据'!$M$5:$M$1004,1,'例-数据'!$D$5:$D$1004,B23,'例-数据'!$G$5:$G$1004,"&lt;0")=0,"",SUMIFS('例-数据'!$G$5:$G$1004,'例-数据'!$M$5:$M$1004,1,'例-数据'!$D$5:$D$1004,B23,'例-数据'!$G$5:$G$1004,"&lt;0")/COUNTIFS('例-数据'!$M$5:$M$1004,1,'例-数据'!$D$5:$D$1004,B23,'例-数据'!$G$5:$G$1004,"&lt;0"))</f>
        <v/>
      </c>
      <c r="H23" s="36" t="str">
        <f>IF(N(C23)=0,"",IF(C23&lt;10,"样本太少",""))</f>
        <v/>
      </c>
    </row>
    <row r="24">
      <c r="B24" s="42" t="str">
        <f>T('参数'!$C$17)</f>
        <v/>
      </c>
      <c r="C24" s="33" t="str">
        <f>IF(B24="","",COUNTIFS('例-数据'!$M$5:$M$1004,1,'例-数据'!$D$5:$D$1004,B24))</f>
        <v/>
      </c>
      <c r="D24" s="43" t="str">
        <f>IF(N(C24)=0,"",COUNTIFS('例-数据'!$M$5:$M$1004,1,'例-数据'!$D$5:$D$1004,B24,'例-数据'!$G$5:$G$1004,"&gt;0")/C24)</f>
        <v/>
      </c>
      <c r="E24" s="44" t="str">
        <f>IF(N(C24)=0,"",SUMIFS('例-数据'!$G$5:$G$1004,'例-数据'!$M$5:$M$1004,1,'例-数据'!$D$5:$D$1004,B24)/C24)</f>
        <v/>
      </c>
      <c r="F24" s="44" t="str">
        <f>IF(N(C24)=0,"",SUMIFS('例-数据'!$G$5:$G$1004,'例-数据'!$M$5:$M$1004,1,'例-数据'!$D$5:$D$1004,B24))</f>
        <v/>
      </c>
      <c r="G24" s="44" t="str">
        <f>IF(COUNTIFS('例-数据'!$M$5:$M$1004,1,'例-数据'!$D$5:$D$1004,B24,'例-数据'!$G$5:$G$1004,"&lt;0")=0,"",SUMIFS('例-数据'!$G$5:$G$1004,'例-数据'!$M$5:$M$1004,1,'例-数据'!$D$5:$D$1004,B24,'例-数据'!$G$5:$G$1004,"&lt;0")/COUNTIFS('例-数据'!$M$5:$M$1004,1,'例-数据'!$D$5:$D$1004,B24,'例-数据'!$G$5:$G$1004,"&lt;0"))</f>
        <v/>
      </c>
      <c r="H24" s="36" t="str">
        <f>IF(N(C24)=0,"",IF(C24&lt;10,"样本太少",""))</f>
        <v/>
      </c>
    </row>
    <row r="26">
      <c r="B26" s="15" t="inlineStr">
        <is>
          <t>按开仓时段</t>
        </is>
      </c>
    </row>
    <row r="27">
      <c r="B27" s="20" t="inlineStr">
        <is>
          <t>组</t>
        </is>
      </c>
      <c r="C27" s="20" t="inlineStr">
        <is>
          <t>笔数</t>
        </is>
      </c>
      <c r="D27" s="20" t="inlineStr">
        <is>
          <t>胜率</t>
        </is>
      </c>
      <c r="E27" s="20" t="inlineStr">
        <is>
          <t>平均净R</t>
        </is>
      </c>
      <c r="F27" s="20" t="inlineStr">
        <is>
          <t>合计净R</t>
        </is>
      </c>
      <c r="G27" s="20" t="inlineStr">
        <is>
          <t>平均亏损R</t>
        </is>
      </c>
      <c r="H27" s="20" t="inlineStr">
        <is>
          <t>样本</t>
        </is>
      </c>
    </row>
    <row r="28">
      <c r="B28" s="42" t="str">
        <f>T('参数'!$D$10)</f>
        <v>开盘 30 分钟</v>
      </c>
      <c r="C28" s="33">
        <f>IF(B28="","",COUNTIFS('例-数据'!$M$5:$M$1004,1,'例-数据'!$F$5:$F$1004,B28))</f>
        <v>26</v>
      </c>
      <c r="D28" s="43">
        <f>IF(N(C28)=0,"",COUNTIFS('例-数据'!$M$5:$M$1004,1,'例-数据'!$F$5:$F$1004,B28,'例-数据'!$G$5:$G$1004,"&gt;0")/C28)</f>
        <v>0.346153846153846</v>
      </c>
      <c r="E28" s="44">
        <f>IF(N(C28)=0,"",SUMIFS('例-数据'!$G$5:$G$1004,'例-数据'!$M$5:$M$1004,1,'例-数据'!$F$5:$F$1004,B28)/C28)</f>
        <v>-0.0703846153846154</v>
      </c>
      <c r="F28" s="44">
        <f>IF(N(C28)=0,"",SUMIFS('例-数据'!$G$5:$G$1004,'例-数据'!$M$5:$M$1004,1,'例-数据'!$F$5:$F$1004,B28))</f>
        <v>-1.83</v>
      </c>
      <c r="G28" s="44">
        <f>IF(COUNTIFS('例-数据'!$M$5:$M$1004,1,'例-数据'!$F$5:$F$1004,B28,'例-数据'!$G$5:$G$1004,"&lt;0")=0,"",SUMIFS('例-数据'!$G$5:$G$1004,'例-数据'!$M$5:$M$1004,1,'例-数据'!$F$5:$F$1004,B28,'例-数据'!$G$5:$G$1004,"&lt;0")/COUNTIFS('例-数据'!$M$5:$M$1004,1,'例-数据'!$F$5:$F$1004,B28,'例-数据'!$G$5:$G$1004,"&lt;0"))</f>
        <v>-1.03941176470588</v>
      </c>
      <c r="H28" s="36" t="str">
        <f>IF(N(C28)=0,"",IF(C28&lt;10,"样本太少",""))</f>
        <v/>
      </c>
    </row>
    <row r="29">
      <c r="B29" s="42" t="str">
        <f>T('参数'!$D$11)</f>
        <v>上午</v>
      </c>
      <c r="C29" s="33">
        <f>IF(B29="","",COUNTIFS('例-数据'!$M$5:$M$1004,1,'例-数据'!$F$5:$F$1004,B29))</f>
        <v>40</v>
      </c>
      <c r="D29" s="43">
        <f>IF(N(C29)=0,"",COUNTIFS('例-数据'!$M$5:$M$1004,1,'例-数据'!$F$5:$F$1004,B29,'例-数据'!$G$5:$G$1004,"&gt;0")/C29)</f>
        <v>0.375</v>
      </c>
      <c r="E29" s="44">
        <f>IF(N(C29)=0,"",SUMIFS('例-数据'!$G$5:$G$1004,'例-数据'!$M$5:$M$1004,1,'例-数据'!$F$5:$F$1004,B29)/C29)</f>
        <v>-0.1715</v>
      </c>
      <c r="F29" s="44">
        <f>IF(N(C29)=0,"",SUMIFS('例-数据'!$G$5:$G$1004,'例-数据'!$M$5:$M$1004,1,'例-数据'!$F$5:$F$1004,B29))</f>
        <v>-6.86</v>
      </c>
      <c r="G29" s="44">
        <f>IF(COUNTIFS('例-数据'!$M$5:$M$1004,1,'例-数据'!$F$5:$F$1004,B29,'例-数据'!$G$5:$G$1004,"&lt;0")=0,"",SUMIFS('例-数据'!$G$5:$G$1004,'例-数据'!$M$5:$M$1004,1,'例-数据'!$F$5:$F$1004,B29,'例-数据'!$G$5:$G$1004,"&lt;0")/COUNTIFS('例-数据'!$M$5:$M$1004,1,'例-数据'!$F$5:$F$1004,B29,'例-数据'!$G$5:$G$1004,"&lt;0"))</f>
        <v>-1.2072</v>
      </c>
      <c r="H29" s="36" t="str">
        <f>IF(N(C29)=0,"",IF(C29&lt;10,"样本太少",""))</f>
        <v/>
      </c>
    </row>
    <row r="30">
      <c r="B30" s="42" t="str">
        <f>T('参数'!$D$12)</f>
        <v>午后</v>
      </c>
      <c r="C30" s="33">
        <f>IF(B30="","",COUNTIFS('例-数据'!$M$5:$M$1004,1,'例-数据'!$F$5:$F$1004,B30))</f>
        <v>47</v>
      </c>
      <c r="D30" s="43">
        <f>IF(N(C30)=0,"",COUNTIFS('例-数据'!$M$5:$M$1004,1,'例-数据'!$F$5:$F$1004,B30,'例-数据'!$G$5:$G$1004,"&gt;0")/C30)</f>
        <v>0.51063829787234</v>
      </c>
      <c r="E30" s="44">
        <f>IF(N(C30)=0,"",SUMIFS('例-数据'!$G$5:$G$1004,'例-数据'!$M$5:$M$1004,1,'例-数据'!$F$5:$F$1004,B30)/C30)</f>
        <v>0.337446808510638</v>
      </c>
      <c r="F30" s="44">
        <f>IF(N(C30)=0,"",SUMIFS('例-数据'!$G$5:$G$1004,'例-数据'!$M$5:$M$1004,1,'例-数据'!$F$5:$F$1004,B30))</f>
        <v>15.86</v>
      </c>
      <c r="G30" s="44">
        <f>IF(COUNTIFS('例-数据'!$M$5:$M$1004,1,'例-数据'!$F$5:$F$1004,B30,'例-数据'!$G$5:$G$1004,"&lt;0")=0,"",SUMIFS('例-数据'!$G$5:$G$1004,'例-数据'!$M$5:$M$1004,1,'例-数据'!$F$5:$F$1004,B30,'例-数据'!$G$5:$G$1004,"&lt;0")/COUNTIFS('例-数据'!$M$5:$M$1004,1,'例-数据'!$F$5:$F$1004,B30,'例-数据'!$G$5:$G$1004,"&lt;0"))</f>
        <v>-0.962608695652174</v>
      </c>
      <c r="H30" s="36" t="str">
        <f>IF(N(C30)=0,"",IF(C30&lt;10,"样本太少",""))</f>
        <v/>
      </c>
    </row>
    <row r="31">
      <c r="B31" s="42" t="str">
        <f>T('参数'!$D$13)</f>
        <v>尾盘</v>
      </c>
      <c r="C31" s="33">
        <f>IF(B31="","",COUNTIFS('例-数据'!$M$5:$M$1004,1,'例-数据'!$F$5:$F$1004,B31))</f>
        <v>47</v>
      </c>
      <c r="D31" s="43">
        <f>IF(N(C31)=0,"",COUNTIFS('例-数据'!$M$5:$M$1004,1,'例-数据'!$F$5:$F$1004,B31,'例-数据'!$G$5:$G$1004,"&gt;0")/C31)</f>
        <v>0.553191489361702</v>
      </c>
      <c r="E31" s="44">
        <f>IF(N(C31)=0,"",SUMIFS('例-数据'!$G$5:$G$1004,'例-数据'!$M$5:$M$1004,1,'例-数据'!$F$5:$F$1004,B31)/C31)</f>
        <v>0.174468085106383</v>
      </c>
      <c r="F31" s="44">
        <f>IF(N(C31)=0,"",SUMIFS('例-数据'!$G$5:$G$1004,'例-数据'!$M$5:$M$1004,1,'例-数据'!$F$5:$F$1004,B31))</f>
        <v>8.2</v>
      </c>
      <c r="G31" s="44">
        <f>IF(COUNTIFS('例-数据'!$M$5:$M$1004,1,'例-数据'!$F$5:$F$1004,B31,'例-数据'!$G$5:$G$1004,"&lt;0")=0,"",SUMIFS('例-数据'!$G$5:$G$1004,'例-数据'!$M$5:$M$1004,1,'例-数据'!$F$5:$F$1004,B31,'例-数据'!$G$5:$G$1004,"&lt;0")/COUNTIFS('例-数据'!$M$5:$M$1004,1,'例-数据'!$F$5:$F$1004,B31,'例-数据'!$G$5:$G$1004,"&lt;0"))</f>
        <v>-1.14142857142857</v>
      </c>
      <c r="H31" s="36" t="str">
        <f>IF(N(C31)=0,"",IF(C31&lt;10,"样本太少",""))</f>
        <v/>
      </c>
    </row>
    <row r="32">
      <c r="B32" s="42" t="str">
        <f>T('参数'!$D$14)</f>
        <v>夜盘</v>
      </c>
      <c r="C32" s="33">
        <f>IF(B32="","",COUNTIFS('例-数据'!$M$5:$M$1004,1,'例-数据'!$F$5:$F$1004,B32))</f>
        <v>40</v>
      </c>
      <c r="D32" s="43">
        <f>IF(N(C32)=0,"",COUNTIFS('例-数据'!$M$5:$M$1004,1,'例-数据'!$F$5:$F$1004,B32,'例-数据'!$G$5:$G$1004,"&gt;0")/C32)</f>
        <v>0.475</v>
      </c>
      <c r="E32" s="44">
        <f>IF(N(C32)=0,"",SUMIFS('例-数据'!$G$5:$G$1004,'例-数据'!$M$5:$M$1004,1,'例-数据'!$F$5:$F$1004,B32)/C32)</f>
        <v>0.2475</v>
      </c>
      <c r="F32" s="44">
        <f>IF(N(C32)=0,"",SUMIFS('例-数据'!$G$5:$G$1004,'例-数据'!$M$5:$M$1004,1,'例-数据'!$F$5:$F$1004,B32))</f>
        <v>9.9</v>
      </c>
      <c r="G32" s="44">
        <f>IF(COUNTIFS('例-数据'!$M$5:$M$1004,1,'例-数据'!$F$5:$F$1004,B32,'例-数据'!$G$5:$G$1004,"&lt;0")=0,"",SUMIFS('例-数据'!$G$5:$G$1004,'例-数据'!$M$5:$M$1004,1,'例-数据'!$F$5:$F$1004,B32,'例-数据'!$G$5:$G$1004,"&lt;0")/COUNTIFS('例-数据'!$M$5:$M$1004,1,'例-数据'!$F$5:$F$1004,B32,'例-数据'!$G$5:$G$1004,"&lt;0"))</f>
        <v>-1.09047619047619</v>
      </c>
      <c r="H32" s="36" t="str">
        <f>IF(N(C32)=0,"",IF(C32&lt;10,"样本太少",""))</f>
        <v/>
      </c>
    </row>
    <row r="33">
      <c r="B33" s="42" t="str">
        <f>T('参数'!$D$15)</f>
        <v/>
      </c>
      <c r="C33" s="33" t="str">
        <f>IF(B33="","",COUNTIFS('例-数据'!$M$5:$M$1004,1,'例-数据'!$F$5:$F$1004,B33))</f>
        <v/>
      </c>
      <c r="D33" s="43" t="str">
        <f>IF(N(C33)=0,"",COUNTIFS('例-数据'!$M$5:$M$1004,1,'例-数据'!$F$5:$F$1004,B33,'例-数据'!$G$5:$G$1004,"&gt;0")/C33)</f>
        <v/>
      </c>
      <c r="E33" s="44" t="str">
        <f>IF(N(C33)=0,"",SUMIFS('例-数据'!$G$5:$G$1004,'例-数据'!$M$5:$M$1004,1,'例-数据'!$F$5:$F$1004,B33)/C33)</f>
        <v/>
      </c>
      <c r="F33" s="44" t="str">
        <f>IF(N(C33)=0,"",SUMIFS('例-数据'!$G$5:$G$1004,'例-数据'!$M$5:$M$1004,1,'例-数据'!$F$5:$F$1004,B33))</f>
        <v/>
      </c>
      <c r="G33" s="44" t="str">
        <f>IF(COUNTIFS('例-数据'!$M$5:$M$1004,1,'例-数据'!$F$5:$F$1004,B33,'例-数据'!$G$5:$G$1004,"&lt;0")=0,"",SUMIFS('例-数据'!$G$5:$G$1004,'例-数据'!$M$5:$M$1004,1,'例-数据'!$F$5:$F$1004,B33,'例-数据'!$G$5:$G$1004,"&lt;0")/COUNTIFS('例-数据'!$M$5:$M$1004,1,'例-数据'!$F$5:$F$1004,B33,'例-数据'!$G$5:$G$1004,"&lt;0"))</f>
        <v/>
      </c>
      <c r="H33" s="36" t="str">
        <f>IF(N(C33)=0,"",IF(C33&lt;10,"样本太少",""))</f>
        <v/>
      </c>
    </row>
    <row r="34">
      <c r="B34" s="42" t="str">
        <f>T('参数'!$D$16)</f>
        <v/>
      </c>
      <c r="C34" s="33" t="str">
        <f>IF(B34="","",COUNTIFS('例-数据'!$M$5:$M$1004,1,'例-数据'!$F$5:$F$1004,B34))</f>
        <v/>
      </c>
      <c r="D34" s="43" t="str">
        <f>IF(N(C34)=0,"",COUNTIFS('例-数据'!$M$5:$M$1004,1,'例-数据'!$F$5:$F$1004,B34,'例-数据'!$G$5:$G$1004,"&gt;0")/C34)</f>
        <v/>
      </c>
      <c r="E34" s="44" t="str">
        <f>IF(N(C34)=0,"",SUMIFS('例-数据'!$G$5:$G$1004,'例-数据'!$M$5:$M$1004,1,'例-数据'!$F$5:$F$1004,B34)/C34)</f>
        <v/>
      </c>
      <c r="F34" s="44" t="str">
        <f>IF(N(C34)=0,"",SUMIFS('例-数据'!$G$5:$G$1004,'例-数据'!$M$5:$M$1004,1,'例-数据'!$F$5:$F$1004,B34))</f>
        <v/>
      </c>
      <c r="G34" s="44" t="str">
        <f>IF(COUNTIFS('例-数据'!$M$5:$M$1004,1,'例-数据'!$F$5:$F$1004,B34,'例-数据'!$G$5:$G$1004,"&lt;0")=0,"",SUMIFS('例-数据'!$G$5:$G$1004,'例-数据'!$M$5:$M$1004,1,'例-数据'!$F$5:$F$1004,B34,'例-数据'!$G$5:$G$1004,"&lt;0")/COUNTIFS('例-数据'!$M$5:$M$1004,1,'例-数据'!$F$5:$F$1004,B34,'例-数据'!$G$5:$G$1004,"&lt;0"))</f>
        <v/>
      </c>
      <c r="H34" s="36" t="str">
        <f>IF(N(C34)=0,"",IF(C34&lt;10,"样本太少",""))</f>
        <v/>
      </c>
    </row>
    <row r="35">
      <c r="B35" s="42" t="str">
        <f>T('参数'!$D$17)</f>
        <v/>
      </c>
      <c r="C35" s="33" t="str">
        <f>IF(B35="","",COUNTIFS('例-数据'!$M$5:$M$1004,1,'例-数据'!$F$5:$F$1004,B35))</f>
        <v/>
      </c>
      <c r="D35" s="43" t="str">
        <f>IF(N(C35)=0,"",COUNTIFS('例-数据'!$M$5:$M$1004,1,'例-数据'!$F$5:$F$1004,B35,'例-数据'!$G$5:$G$1004,"&gt;0")/C35)</f>
        <v/>
      </c>
      <c r="E35" s="44" t="str">
        <f>IF(N(C35)=0,"",SUMIFS('例-数据'!$G$5:$G$1004,'例-数据'!$M$5:$M$1004,1,'例-数据'!$F$5:$F$1004,B35)/C35)</f>
        <v/>
      </c>
      <c r="F35" s="44" t="str">
        <f>IF(N(C35)=0,"",SUMIFS('例-数据'!$G$5:$G$1004,'例-数据'!$M$5:$M$1004,1,'例-数据'!$F$5:$F$1004,B35))</f>
        <v/>
      </c>
      <c r="G35" s="44" t="str">
        <f>IF(COUNTIFS('例-数据'!$M$5:$M$1004,1,'例-数据'!$F$5:$F$1004,B35,'例-数据'!$G$5:$G$1004,"&lt;0")=0,"",SUMIFS('例-数据'!$G$5:$G$1004,'例-数据'!$M$5:$M$1004,1,'例-数据'!$F$5:$F$1004,B35,'例-数据'!$G$5:$G$1004,"&lt;0")/COUNTIFS('例-数据'!$M$5:$M$1004,1,'例-数据'!$F$5:$F$1004,B35,'例-数据'!$G$5:$G$1004,"&lt;0"))</f>
        <v/>
      </c>
      <c r="H35" s="36" t="str">
        <f>IF(N(C35)=0,"",IF(C35&lt;10,"样本太少",""))</f>
        <v/>
      </c>
    </row>
    <row r="37">
      <c r="B37" s="15" t="inlineStr">
        <is>
          <t>按星期（平仓日）</t>
        </is>
      </c>
    </row>
    <row r="38">
      <c r="B38" s="20" t="inlineStr">
        <is>
          <t>组</t>
        </is>
      </c>
      <c r="C38" s="20" t="inlineStr">
        <is>
          <t>笔数</t>
        </is>
      </c>
      <c r="D38" s="20" t="inlineStr">
        <is>
          <t>胜率</t>
        </is>
      </c>
      <c r="E38" s="20" t="inlineStr">
        <is>
          <t>平均净R</t>
        </is>
      </c>
      <c r="F38" s="20" t="inlineStr">
        <is>
          <t>合计净R</t>
        </is>
      </c>
      <c r="G38" s="20" t="inlineStr">
        <is>
          <t>平均亏损R</t>
        </is>
      </c>
      <c r="H38" s="20" t="inlineStr">
        <is>
          <t>样本</t>
        </is>
      </c>
    </row>
    <row r="39">
      <c r="B39" s="45" t="inlineStr">
        <is>
          <t>周一</t>
        </is>
      </c>
      <c r="C39" s="33">
        <f>IF(B39="","",COUNTIFS('例-数据'!$M$5:$M$1004,1,'例-数据'!$K$5:$K$1004,B39))</f>
        <v>44</v>
      </c>
      <c r="D39" s="43">
        <f>IF(N(C39)=0,"",COUNTIFS('例-数据'!$M$5:$M$1004,1,'例-数据'!$K$5:$K$1004,B39,'例-数据'!$G$5:$G$1004,"&gt;0")/C39)</f>
        <v>0.454545454545455</v>
      </c>
      <c r="E39" s="44">
        <f>IF(N(C39)=0,"",SUMIFS('例-数据'!$G$5:$G$1004,'例-数据'!$M$5:$M$1004,1,'例-数据'!$K$5:$K$1004,B39)/C39)</f>
        <v>0.151590909090909</v>
      </c>
      <c r="F39" s="44">
        <f>IF(N(C39)=0,"",SUMIFS('例-数据'!$G$5:$G$1004,'例-数据'!$M$5:$M$1004,1,'例-数据'!$K$5:$K$1004,B39))</f>
        <v>6.67</v>
      </c>
      <c r="G39" s="44">
        <f>IF(COUNTIFS('例-数据'!$M$5:$M$1004,1,'例-数据'!$K$5:$K$1004,B39,'例-数据'!$G$5:$G$1004,"&lt;0")=0,"",SUMIFS('例-数据'!$G$5:$G$1004,'例-数据'!$M$5:$M$1004,1,'例-数据'!$K$5:$K$1004,B39,'例-数据'!$G$5:$G$1004,"&lt;0")/COUNTIFS('例-数据'!$M$5:$M$1004,1,'例-数据'!$K$5:$K$1004,B39,'例-数据'!$G$5:$G$1004,"&lt;0"))</f>
        <v>-1.19958333333333</v>
      </c>
      <c r="H39" s="36" t="str">
        <f>IF(N(C39)=0,"",IF(C39&lt;10,"样本太少",""))</f>
        <v/>
      </c>
    </row>
    <row r="40">
      <c r="B40" s="45" t="inlineStr">
        <is>
          <t>周二</t>
        </is>
      </c>
      <c r="C40" s="33">
        <f>IF(B40="","",COUNTIFS('例-数据'!$M$5:$M$1004,1,'例-数据'!$K$5:$K$1004,B40))</f>
        <v>41</v>
      </c>
      <c r="D40" s="43">
        <f>IF(N(C40)=0,"",COUNTIFS('例-数据'!$M$5:$M$1004,1,'例-数据'!$K$5:$K$1004,B40,'例-数据'!$G$5:$G$1004,"&gt;0")/C40)</f>
        <v>0.365853658536585</v>
      </c>
      <c r="E40" s="44">
        <f>IF(N(C40)=0,"",SUMIFS('例-数据'!$G$5:$G$1004,'例-数据'!$M$5:$M$1004,1,'例-数据'!$K$5:$K$1004,B40)/C40)</f>
        <v>-0.0351219512195122</v>
      </c>
      <c r="F40" s="44">
        <f>IF(N(C40)=0,"",SUMIFS('例-数据'!$G$5:$G$1004,'例-数据'!$M$5:$M$1004,1,'例-数据'!$K$5:$K$1004,B40))</f>
        <v>-1.44</v>
      </c>
      <c r="G40" s="44">
        <f>IF(COUNTIFS('例-数据'!$M$5:$M$1004,1,'例-数据'!$K$5:$K$1004,B40,'例-数据'!$G$5:$G$1004,"&lt;0")=0,"",SUMIFS('例-数据'!$G$5:$G$1004,'例-数据'!$M$5:$M$1004,1,'例-数据'!$K$5:$K$1004,B40,'例-数据'!$G$5:$G$1004,"&lt;0")/COUNTIFS('例-数据'!$M$5:$M$1004,1,'例-数据'!$K$5:$K$1004,B40,'例-数据'!$G$5:$G$1004,"&lt;0"))</f>
        <v>-0.988461538461538</v>
      </c>
      <c r="H40" s="36" t="str">
        <f>IF(N(C40)=0,"",IF(C40&lt;10,"样本太少",""))</f>
        <v/>
      </c>
    </row>
    <row r="41">
      <c r="B41" s="45" t="inlineStr">
        <is>
          <t>周三</t>
        </is>
      </c>
      <c r="C41" s="33">
        <f>IF(B41="","",COUNTIFS('例-数据'!$M$5:$M$1004,1,'例-数据'!$K$5:$K$1004,B41))</f>
        <v>39</v>
      </c>
      <c r="D41" s="43">
        <f>IF(N(C41)=0,"",COUNTIFS('例-数据'!$M$5:$M$1004,1,'例-数据'!$K$5:$K$1004,B41,'例-数据'!$G$5:$G$1004,"&gt;0")/C41)</f>
        <v>0.435897435897436</v>
      </c>
      <c r="E41" s="44">
        <f>IF(N(C41)=0,"",SUMIFS('例-数据'!$G$5:$G$1004,'例-数据'!$M$5:$M$1004,1,'例-数据'!$K$5:$K$1004,B41)/C41)</f>
        <v>-0.0925641025641026</v>
      </c>
      <c r="F41" s="44">
        <f>IF(N(C41)=0,"",SUMIFS('例-数据'!$G$5:$G$1004,'例-数据'!$M$5:$M$1004,1,'例-数据'!$K$5:$K$1004,B41))</f>
        <v>-3.61</v>
      </c>
      <c r="G41" s="44">
        <f>IF(COUNTIFS('例-数据'!$M$5:$M$1004,1,'例-数据'!$K$5:$K$1004,B41,'例-数据'!$G$5:$G$1004,"&lt;0")=0,"",SUMIFS('例-数据'!$G$5:$G$1004,'例-数据'!$M$5:$M$1004,1,'例-数据'!$K$5:$K$1004,B41,'例-数据'!$G$5:$G$1004,"&lt;0")/COUNTIFS('例-数据'!$M$5:$M$1004,1,'例-数据'!$K$5:$K$1004,B41,'例-数据'!$G$5:$G$1004,"&lt;0"))</f>
        <v>-1.21681818181818</v>
      </c>
      <c r="H41" s="36" t="str">
        <f>IF(N(C41)=0,"",IF(C41&lt;10,"样本太少",""))</f>
        <v/>
      </c>
    </row>
    <row r="42">
      <c r="B42" s="45" t="inlineStr">
        <is>
          <t>周四</t>
        </is>
      </c>
      <c r="C42" s="33">
        <f>IF(B42="","",COUNTIFS('例-数据'!$M$5:$M$1004,1,'例-数据'!$K$5:$K$1004,B42))</f>
        <v>37</v>
      </c>
      <c r="D42" s="43">
        <f>IF(N(C42)=0,"",COUNTIFS('例-数据'!$M$5:$M$1004,1,'例-数据'!$K$5:$K$1004,B42,'例-数据'!$G$5:$G$1004,"&gt;0")/C42)</f>
        <v>0.405405405405405</v>
      </c>
      <c r="E42" s="44">
        <f>IF(N(C42)=0,"",SUMIFS('例-数据'!$G$5:$G$1004,'例-数据'!$M$5:$M$1004,1,'例-数据'!$K$5:$K$1004,B42)/C42)</f>
        <v>-0.0702702702702703</v>
      </c>
      <c r="F42" s="44">
        <f>IF(N(C42)=0,"",SUMIFS('例-数据'!$G$5:$G$1004,'例-数据'!$M$5:$M$1004,1,'例-数据'!$K$5:$K$1004,B42))</f>
        <v>-2.6</v>
      </c>
      <c r="G42" s="44">
        <f>IF(COUNTIFS('例-数据'!$M$5:$M$1004,1,'例-数据'!$K$5:$K$1004,B42,'例-数据'!$G$5:$G$1004,"&lt;0")=0,"",SUMIFS('例-数据'!$G$5:$G$1004,'例-数据'!$M$5:$M$1004,1,'例-数据'!$K$5:$K$1004,B42,'例-数据'!$G$5:$G$1004,"&lt;0")/COUNTIFS('例-数据'!$M$5:$M$1004,1,'例-数据'!$K$5:$K$1004,B42,'例-数据'!$G$5:$G$1004,"&lt;0"))</f>
        <v>-1.02409090909091</v>
      </c>
      <c r="H42" s="36" t="str">
        <f>IF(N(C42)=0,"",IF(C42&lt;10,"样本太少",""))</f>
        <v/>
      </c>
    </row>
    <row r="43">
      <c r="B43" s="45" t="inlineStr">
        <is>
          <t>周五</t>
        </is>
      </c>
      <c r="C43" s="33">
        <f>IF(B43="","",COUNTIFS('例-数据'!$M$5:$M$1004,1,'例-数据'!$K$5:$K$1004,B43))</f>
        <v>39</v>
      </c>
      <c r="D43" s="43">
        <f>IF(N(C43)=0,"",COUNTIFS('例-数据'!$M$5:$M$1004,1,'例-数据'!$K$5:$K$1004,B43,'例-数据'!$G$5:$G$1004,"&gt;0")/C43)</f>
        <v>0.666666666666667</v>
      </c>
      <c r="E43" s="44">
        <f>IF(N(C43)=0,"",SUMIFS('例-数据'!$G$5:$G$1004,'例-数据'!$M$5:$M$1004,1,'例-数据'!$K$5:$K$1004,B43)/C43)</f>
        <v>0.673076923076923</v>
      </c>
      <c r="F43" s="44">
        <f>IF(N(C43)=0,"",SUMIFS('例-数据'!$G$5:$G$1004,'例-数据'!$M$5:$M$1004,1,'例-数据'!$K$5:$K$1004,B43))</f>
        <v>26.25</v>
      </c>
      <c r="G43" s="44">
        <f>IF(COUNTIFS('例-数据'!$M$5:$M$1004,1,'例-数据'!$K$5:$K$1004,B43,'例-数据'!$G$5:$G$1004,"&lt;0")=0,"",SUMIFS('例-数据'!$G$5:$G$1004,'例-数据'!$M$5:$M$1004,1,'例-数据'!$K$5:$K$1004,B43,'例-数据'!$G$5:$G$1004,"&lt;0")/COUNTIFS('例-数据'!$M$5:$M$1004,1,'例-数据'!$K$5:$K$1004,B43,'例-数据'!$G$5:$G$1004,"&lt;0"))</f>
        <v>-1.00538461538462</v>
      </c>
      <c r="H43" s="36" t="str">
        <f>IF(N(C43)=0,"",IF(C43&lt;10,"样本太少",""))</f>
        <v/>
      </c>
    </row>
    <row r="45">
      <c r="B45" s="15" t="inlineStr">
        <is>
          <t>按偏差标签</t>
        </is>
      </c>
    </row>
    <row r="46">
      <c r="B46" s="20" t="inlineStr">
        <is>
          <t>组</t>
        </is>
      </c>
      <c r="C46" s="20" t="inlineStr">
        <is>
          <t>笔数</t>
        </is>
      </c>
      <c r="D46" s="20" t="inlineStr">
        <is>
          <t>胜率</t>
        </is>
      </c>
      <c r="E46" s="20" t="inlineStr">
        <is>
          <t>平均净R</t>
        </is>
      </c>
      <c r="F46" s="20" t="inlineStr">
        <is>
          <t>合计净R</t>
        </is>
      </c>
      <c r="G46" s="20" t="inlineStr">
        <is>
          <t>平均亏损R</t>
        </is>
      </c>
      <c r="H46" s="20" t="inlineStr">
        <is>
          <t>样本</t>
        </is>
      </c>
    </row>
    <row r="47">
      <c r="B47" s="42" t="str">
        <f>T('参数'!$E$10)</f>
        <v>无</v>
      </c>
      <c r="C47" s="33">
        <f>IF(B47="","",COUNTIFS('例-数据'!$M$5:$M$1004,1,'例-数据'!$J$5:$J$1004,B47))</f>
        <v>162</v>
      </c>
      <c r="D47" s="43">
        <f>IF(N(C47)=0,"",COUNTIFS('例-数据'!$M$5:$M$1004,1,'例-数据'!$J$5:$J$1004,B47,'例-数据'!$G$5:$G$1004,"&gt;0")/C47)</f>
        <v>0.481481481481481</v>
      </c>
      <c r="E47" s="44">
        <f>IF(N(C47)=0,"",SUMIFS('例-数据'!$G$5:$G$1004,'例-数据'!$M$5:$M$1004,1,'例-数据'!$J$5:$J$1004,B47)/C47)</f>
        <v>0.17</v>
      </c>
      <c r="F47" s="44">
        <f>IF(N(C47)=0,"",SUMIFS('例-数据'!$G$5:$G$1004,'例-数据'!$M$5:$M$1004,1,'例-数据'!$J$5:$J$1004,B47))</f>
        <v>27.54</v>
      </c>
      <c r="G47" s="44">
        <f>IF(COUNTIFS('例-数据'!$M$5:$M$1004,1,'例-数据'!$J$5:$J$1004,B47,'例-数据'!$G$5:$G$1004,"&lt;0")=0,"",SUMIFS('例-数据'!$G$5:$G$1004,'例-数据'!$M$5:$M$1004,1,'例-数据'!$J$5:$J$1004,B47,'例-数据'!$G$5:$G$1004,"&lt;0")/COUNTIFS('例-数据'!$M$5:$M$1004,1,'例-数据'!$J$5:$J$1004,B47,'例-数据'!$G$5:$G$1004,"&lt;0"))</f>
        <v>-1.09583333333333</v>
      </c>
      <c r="H47" s="36" t="str">
        <f>IF(N(C47)=0,"",IF(C47&lt;10,"样本太少",""))</f>
        <v/>
      </c>
    </row>
    <row r="48">
      <c r="B48" s="42" t="str">
        <f>T('参数'!$E$11)</f>
        <v>追单</v>
      </c>
      <c r="C48" s="33">
        <f>IF(B48="","",COUNTIFS('例-数据'!$M$5:$M$1004,1,'例-数据'!$J$5:$J$1004,B48))</f>
        <v>9</v>
      </c>
      <c r="D48" s="43">
        <f>IF(N(C48)=0,"",COUNTIFS('例-数据'!$M$5:$M$1004,1,'例-数据'!$J$5:$J$1004,B48,'例-数据'!$G$5:$G$1004,"&gt;0")/C48)</f>
        <v>0.333333333333333</v>
      </c>
      <c r="E48" s="44">
        <f>IF(N(C48)=0,"",SUMIFS('例-数据'!$G$5:$G$1004,'例-数据'!$M$5:$M$1004,1,'例-数据'!$J$5:$J$1004,B48)/C48)</f>
        <v>-0.321111111111111</v>
      </c>
      <c r="F48" s="44">
        <f>IF(N(C48)=0,"",SUMIFS('例-数据'!$G$5:$G$1004,'例-数据'!$M$5:$M$1004,1,'例-数据'!$J$5:$J$1004,B48))</f>
        <v>-2.89</v>
      </c>
      <c r="G48" s="44">
        <f>IF(COUNTIFS('例-数据'!$M$5:$M$1004,1,'例-数据'!$J$5:$J$1004,B48,'例-数据'!$G$5:$G$1004,"&lt;0")=0,"",SUMIFS('例-数据'!$G$5:$G$1004,'例-数据'!$M$5:$M$1004,1,'例-数据'!$J$5:$J$1004,B48,'例-数据'!$G$5:$G$1004,"&lt;0")/COUNTIFS('例-数据'!$M$5:$M$1004,1,'例-数据'!$J$5:$J$1004,B48,'例-数据'!$G$5:$G$1004,"&lt;0"))</f>
        <v>-0.951666666666667</v>
      </c>
      <c r="H48" s="36" t="str">
        <f>IF(N(C48)=0,"",IF(C48&lt;10,"样本太少",""))</f>
        <v>样本太少</v>
      </c>
    </row>
    <row r="49">
      <c r="B49" s="42" t="str">
        <f>T('参数'!$E$12)</f>
        <v>扛单</v>
      </c>
      <c r="C49" s="33">
        <f>IF(B49="","",COUNTIFS('例-数据'!$M$5:$M$1004,1,'例-数据'!$J$5:$J$1004,B49))</f>
        <v>10</v>
      </c>
      <c r="D49" s="43">
        <f>IF(N(C49)=0,"",COUNTIFS('例-数据'!$M$5:$M$1004,1,'例-数据'!$J$5:$J$1004,B49,'例-数据'!$G$5:$G$1004,"&gt;0")/C49)</f>
        <v>0.4</v>
      </c>
      <c r="E49" s="44">
        <f>IF(N(C49)=0,"",SUMIFS('例-数据'!$G$5:$G$1004,'例-数据'!$M$5:$M$1004,1,'例-数据'!$J$5:$J$1004,B49)/C49)</f>
        <v>-0.002</v>
      </c>
      <c r="F49" s="44">
        <f>IF(N(C49)=0,"",SUMIFS('例-数据'!$G$5:$G$1004,'例-数据'!$M$5:$M$1004,1,'例-数据'!$J$5:$J$1004,B49))</f>
        <v>-0.02</v>
      </c>
      <c r="G49" s="44">
        <f>IF(COUNTIFS('例-数据'!$M$5:$M$1004,1,'例-数据'!$J$5:$J$1004,B49,'例-数据'!$G$5:$G$1004,"&lt;0")=0,"",SUMIFS('例-数据'!$G$5:$G$1004,'例-数据'!$M$5:$M$1004,1,'例-数据'!$J$5:$J$1004,B49,'例-数据'!$G$5:$G$1004,"&lt;0")/COUNTIFS('例-数据'!$M$5:$M$1004,1,'例-数据'!$J$5:$J$1004,B49,'例-数据'!$G$5:$G$1004,"&lt;0"))</f>
        <v>-0.963333333333333</v>
      </c>
      <c r="H49" s="36" t="str">
        <f>IF(N(C49)=0,"",IF(C49&lt;10,"样本太少",""))</f>
        <v/>
      </c>
    </row>
    <row r="50">
      <c r="B50" s="42" t="str">
        <f>T('参数'!$E$13)</f>
        <v>提前跑</v>
      </c>
      <c r="C50" s="33">
        <f>IF(B50="","",COUNTIFS('例-数据'!$M$5:$M$1004,1,'例-数据'!$J$5:$J$1004,B50))</f>
        <v>5</v>
      </c>
      <c r="D50" s="43">
        <f>IF(N(C50)=0,"",COUNTIFS('例-数据'!$M$5:$M$1004,1,'例-数据'!$J$5:$J$1004,B50,'例-数据'!$G$5:$G$1004,"&gt;0")/C50)</f>
        <v>0.4</v>
      </c>
      <c r="E50" s="44">
        <f>IF(N(C50)=0,"",SUMIFS('例-数据'!$G$5:$G$1004,'例-数据'!$M$5:$M$1004,1,'例-数据'!$J$5:$J$1004,B50)/C50)</f>
        <v>-0.036</v>
      </c>
      <c r="F50" s="44">
        <f>IF(N(C50)=0,"",SUMIFS('例-数据'!$G$5:$G$1004,'例-数据'!$M$5:$M$1004,1,'例-数据'!$J$5:$J$1004,B50))</f>
        <v>-0.18</v>
      </c>
      <c r="G50" s="44">
        <f>IF(COUNTIFS('例-数据'!$M$5:$M$1004,1,'例-数据'!$J$5:$J$1004,B50,'例-数据'!$G$5:$G$1004,"&lt;0")=0,"",SUMIFS('例-数据'!$G$5:$G$1004,'例-数据'!$M$5:$M$1004,1,'例-数据'!$J$5:$J$1004,B50,'例-数据'!$G$5:$G$1004,"&lt;0")/COUNTIFS('例-数据'!$M$5:$M$1004,1,'例-数据'!$J$5:$J$1004,B50,'例-数据'!$G$5:$G$1004,"&lt;0"))</f>
        <v>-1.43333333333333</v>
      </c>
      <c r="H50" s="36" t="str">
        <f>IF(N(C50)=0,"",IF(C50&lt;10,"样本太少",""))</f>
        <v>样本太少</v>
      </c>
    </row>
    <row r="51">
      <c r="B51" s="42" t="str">
        <f>T('参数'!$E$14)</f>
        <v>加仓回本</v>
      </c>
      <c r="C51" s="33">
        <f>IF(B51="","",COUNTIFS('例-数据'!$M$5:$M$1004,1,'例-数据'!$J$5:$J$1004,B51))</f>
        <v>0</v>
      </c>
      <c r="D51" s="43" t="str">
        <f>IF(N(C51)=0,"",COUNTIFS('例-数据'!$M$5:$M$1004,1,'例-数据'!$J$5:$J$1004,B51,'例-数据'!$G$5:$G$1004,"&gt;0")/C51)</f>
        <v/>
      </c>
      <c r="E51" s="44" t="str">
        <f>IF(N(C51)=0,"",SUMIFS('例-数据'!$G$5:$G$1004,'例-数据'!$M$5:$M$1004,1,'例-数据'!$J$5:$J$1004,B51)/C51)</f>
        <v/>
      </c>
      <c r="F51" s="44" t="str">
        <f>IF(N(C51)=0,"",SUMIFS('例-数据'!$G$5:$G$1004,'例-数据'!$M$5:$M$1004,1,'例-数据'!$J$5:$J$1004,B51))</f>
        <v/>
      </c>
      <c r="G51" s="44" t="str">
        <f>IF(COUNTIFS('例-数据'!$M$5:$M$1004,1,'例-数据'!$J$5:$J$1004,B51,'例-数据'!$G$5:$G$1004,"&lt;0")=0,"",SUMIFS('例-数据'!$G$5:$G$1004,'例-数据'!$M$5:$M$1004,1,'例-数据'!$J$5:$J$1004,B51,'例-数据'!$G$5:$G$1004,"&lt;0")/COUNTIFS('例-数据'!$M$5:$M$1004,1,'例-数据'!$J$5:$J$1004,B51,'例-数据'!$G$5:$G$1004,"&lt;0"))</f>
        <v/>
      </c>
      <c r="H51" s="36" t="str">
        <f>IF(N(C51)=0,"",IF(C51&lt;10,"样本太少",""))</f>
        <v/>
      </c>
    </row>
    <row r="52">
      <c r="B52" s="42" t="str">
        <f>T('参数'!$E$15)</f>
        <v>没计划</v>
      </c>
      <c r="C52" s="33">
        <f>IF(B52="","",COUNTIFS('例-数据'!$M$5:$M$1004,1,'例-数据'!$J$5:$J$1004,B52))</f>
        <v>5</v>
      </c>
      <c r="D52" s="43">
        <f>IF(N(C52)=0,"",COUNTIFS('例-数据'!$M$5:$M$1004,1,'例-数据'!$J$5:$J$1004,B52,'例-数据'!$G$5:$G$1004,"&gt;0")/C52)</f>
        <v>0.4</v>
      </c>
      <c r="E52" s="44">
        <f>IF(N(C52)=0,"",SUMIFS('例-数据'!$G$5:$G$1004,'例-数据'!$M$5:$M$1004,1,'例-数据'!$J$5:$J$1004,B52)/C52)</f>
        <v>-0.122</v>
      </c>
      <c r="F52" s="44">
        <f>IF(N(C52)=0,"",SUMIFS('例-数据'!$G$5:$G$1004,'例-数据'!$M$5:$M$1004,1,'例-数据'!$J$5:$J$1004,B52))</f>
        <v>-0.61</v>
      </c>
      <c r="G52" s="44">
        <f>IF(COUNTIFS('例-数据'!$M$5:$M$1004,1,'例-数据'!$J$5:$J$1004,B52,'例-数据'!$G$5:$G$1004,"&lt;0")=0,"",SUMIFS('例-数据'!$G$5:$G$1004,'例-数据'!$M$5:$M$1004,1,'例-数据'!$J$5:$J$1004,B52,'例-数据'!$G$5:$G$1004,"&lt;0")/COUNTIFS('例-数据'!$M$5:$M$1004,1,'例-数据'!$J$5:$J$1004,B52,'例-数据'!$G$5:$G$1004,"&lt;0"))</f>
        <v>-1.18</v>
      </c>
      <c r="H52" s="36" t="str">
        <f>IF(N(C52)=0,"",IF(C52&lt;10,"样本太少",""))</f>
        <v>样本太少</v>
      </c>
    </row>
    <row r="53">
      <c r="B53" s="42" t="str">
        <f>T('参数'!$E$16)</f>
        <v>超仓位</v>
      </c>
      <c r="C53" s="33">
        <f>IF(B53="","",COUNTIFS('例-数据'!$M$5:$M$1004,1,'例-数据'!$J$5:$J$1004,B53))</f>
        <v>0</v>
      </c>
      <c r="D53" s="43" t="str">
        <f>IF(N(C53)=0,"",COUNTIFS('例-数据'!$M$5:$M$1004,1,'例-数据'!$J$5:$J$1004,B53,'例-数据'!$G$5:$G$1004,"&gt;0")/C53)</f>
        <v/>
      </c>
      <c r="E53" s="44" t="str">
        <f>IF(N(C53)=0,"",SUMIFS('例-数据'!$G$5:$G$1004,'例-数据'!$M$5:$M$1004,1,'例-数据'!$J$5:$J$1004,B53)/C53)</f>
        <v/>
      </c>
      <c r="F53" s="44" t="str">
        <f>IF(N(C53)=0,"",SUMIFS('例-数据'!$G$5:$G$1004,'例-数据'!$M$5:$M$1004,1,'例-数据'!$J$5:$J$1004,B53))</f>
        <v/>
      </c>
      <c r="G53" s="44" t="str">
        <f>IF(COUNTIFS('例-数据'!$M$5:$M$1004,1,'例-数据'!$J$5:$J$1004,B53,'例-数据'!$G$5:$G$1004,"&lt;0")=0,"",SUMIFS('例-数据'!$G$5:$G$1004,'例-数据'!$M$5:$M$1004,1,'例-数据'!$J$5:$J$1004,B53,'例-数据'!$G$5:$G$1004,"&lt;0")/COUNTIFS('例-数据'!$M$5:$M$1004,1,'例-数据'!$J$5:$J$1004,B53,'例-数据'!$G$5:$G$1004,"&lt;0"))</f>
        <v/>
      </c>
      <c r="H53" s="36" t="str">
        <f>IF(N(C53)=0,"",IF(C53&lt;10,"样本太少",""))</f>
        <v/>
      </c>
    </row>
    <row r="54">
      <c r="B54" s="42" t="str">
        <f>T('参数'!$E$17)</f>
        <v>止损挪远</v>
      </c>
      <c r="C54" s="33">
        <f>IF(B54="","",COUNTIFS('例-数据'!$M$5:$M$1004,1,'例-数据'!$J$5:$J$1004,B54))</f>
        <v>9</v>
      </c>
      <c r="D54" s="43">
        <f>IF(N(C54)=0,"",COUNTIFS('例-数据'!$M$5:$M$1004,1,'例-数据'!$J$5:$J$1004,B54,'例-数据'!$G$5:$G$1004,"&gt;0")/C54)</f>
        <v>0.444444444444444</v>
      </c>
      <c r="E54" s="44">
        <f>IF(N(C54)=0,"",SUMIFS('例-数据'!$G$5:$G$1004,'例-数据'!$M$5:$M$1004,1,'例-数据'!$J$5:$J$1004,B54)/C54)</f>
        <v>0.158888888888889</v>
      </c>
      <c r="F54" s="44">
        <f>IF(N(C54)=0,"",SUMIFS('例-数据'!$G$5:$G$1004,'例-数据'!$M$5:$M$1004,1,'例-数据'!$J$5:$J$1004,B54))</f>
        <v>1.43</v>
      </c>
      <c r="G54" s="44">
        <f>IF(COUNTIFS('例-数据'!$M$5:$M$1004,1,'例-数据'!$J$5:$J$1004,B54,'例-数据'!$G$5:$G$1004,"&lt;0")=0,"",SUMIFS('例-数据'!$G$5:$G$1004,'例-数据'!$M$5:$M$1004,1,'例-数据'!$J$5:$J$1004,B54,'例-数据'!$G$5:$G$1004,"&lt;0")/COUNTIFS('例-数据'!$M$5:$M$1004,1,'例-数据'!$J$5:$J$1004,B54,'例-数据'!$G$5:$G$1004,"&lt;0"))</f>
        <v>-1.096</v>
      </c>
      <c r="H54" s="36" t="str">
        <f>IF(N(C54)=0,"",IF(C54&lt;10,"样本太少",""))</f>
        <v>样本太少</v>
      </c>
    </row>
    <row r="55">
      <c r="B55" s="42" t="str">
        <f>T('参数'!$E$18)</f>
        <v>盘中改计划</v>
      </c>
      <c r="C55" s="33">
        <f>IF(B55="","",COUNTIFS('例-数据'!$M$5:$M$1004,1,'例-数据'!$J$5:$J$1004,B55))</f>
        <v>0</v>
      </c>
      <c r="D55" s="43" t="str">
        <f>IF(N(C55)=0,"",COUNTIFS('例-数据'!$M$5:$M$1004,1,'例-数据'!$J$5:$J$1004,B55,'例-数据'!$G$5:$G$1004,"&gt;0")/C55)</f>
        <v/>
      </c>
      <c r="E55" s="44" t="str">
        <f>IF(N(C55)=0,"",SUMIFS('例-数据'!$G$5:$G$1004,'例-数据'!$M$5:$M$1004,1,'例-数据'!$J$5:$J$1004,B55)/C55)</f>
        <v/>
      </c>
      <c r="F55" s="44" t="str">
        <f>IF(N(C55)=0,"",SUMIFS('例-数据'!$G$5:$G$1004,'例-数据'!$M$5:$M$1004,1,'例-数据'!$J$5:$J$1004,B55))</f>
        <v/>
      </c>
      <c r="G55" s="44" t="str">
        <f>IF(COUNTIFS('例-数据'!$M$5:$M$1004,1,'例-数据'!$J$5:$J$1004,B55,'例-数据'!$G$5:$G$1004,"&lt;0")=0,"",SUMIFS('例-数据'!$G$5:$G$1004,'例-数据'!$M$5:$M$1004,1,'例-数据'!$J$5:$J$1004,B55,'例-数据'!$G$5:$G$1004,"&lt;0")/COUNTIFS('例-数据'!$M$5:$M$1004,1,'例-数据'!$J$5:$J$1004,B55,'例-数据'!$G$5:$G$1004,"&lt;0"))</f>
        <v/>
      </c>
      <c r="H55" s="36" t="str">
        <f>IF(N(C55)=0,"",IF(C55&lt;10,"样本太少",""))</f>
        <v/>
      </c>
    </row>
    <row r="56">
      <c r="B56" s="42" t="str">
        <f>T('参数'!$E$19)</f>
        <v>其他</v>
      </c>
      <c r="C56" s="33">
        <f>IF(B56="","",COUNTIFS('例-数据'!$M$5:$M$1004,1,'例-数据'!$J$5:$J$1004,B56))</f>
        <v>0</v>
      </c>
      <c r="D56" s="43" t="str">
        <f>IF(N(C56)=0,"",COUNTIFS('例-数据'!$M$5:$M$1004,1,'例-数据'!$J$5:$J$1004,B56,'例-数据'!$G$5:$G$1004,"&gt;0")/C56)</f>
        <v/>
      </c>
      <c r="E56" s="44" t="str">
        <f>IF(N(C56)=0,"",SUMIFS('例-数据'!$G$5:$G$1004,'例-数据'!$M$5:$M$1004,1,'例-数据'!$J$5:$J$1004,B56)/C56)</f>
        <v/>
      </c>
      <c r="F56" s="44" t="str">
        <f>IF(N(C56)=0,"",SUMIFS('例-数据'!$G$5:$G$1004,'例-数据'!$M$5:$M$1004,1,'例-数据'!$J$5:$J$1004,B56))</f>
        <v/>
      </c>
      <c r="G56" s="44" t="str">
        <f>IF(COUNTIFS('例-数据'!$M$5:$M$1004,1,'例-数据'!$J$5:$J$1004,B56,'例-数据'!$G$5:$G$1004,"&lt;0")=0,"",SUMIFS('例-数据'!$G$5:$G$1004,'例-数据'!$M$5:$M$1004,1,'例-数据'!$J$5:$J$1004,B56,'例-数据'!$G$5:$G$1004,"&lt;0")/COUNTIFS('例-数据'!$M$5:$M$1004,1,'例-数据'!$J$5:$J$1004,B56,'例-数据'!$G$5:$G$1004,"&lt;0"))</f>
        <v/>
      </c>
      <c r="H56" s="36" t="str">
        <f>IF(N(C56)=0,"",IF(C56&lt;10,"样本太少",""))</f>
        <v/>
      </c>
    </row>
    <row r="58">
      <c r="B58" s="15" t="inlineStr">
        <is>
          <t>按过程打分</t>
        </is>
      </c>
    </row>
    <row r="59">
      <c r="B59" s="20" t="inlineStr">
        <is>
          <t>组</t>
        </is>
      </c>
      <c r="C59" s="20" t="inlineStr">
        <is>
          <t>笔数</t>
        </is>
      </c>
      <c r="D59" s="20" t="inlineStr">
        <is>
          <t>胜率</t>
        </is>
      </c>
      <c r="E59" s="20" t="inlineStr">
        <is>
          <t>平均净R</t>
        </is>
      </c>
      <c r="F59" s="20" t="inlineStr">
        <is>
          <t>合计净R</t>
        </is>
      </c>
      <c r="G59" s="20" t="inlineStr">
        <is>
          <t>平均亏损R</t>
        </is>
      </c>
      <c r="H59" s="20" t="inlineStr">
        <is>
          <t>样本</t>
        </is>
      </c>
    </row>
    <row r="60">
      <c r="B60" s="45" t="inlineStr">
        <is>
          <t>A</t>
        </is>
      </c>
      <c r="C60" s="33">
        <f>IF(B60="","",COUNTIFS('例-数据'!$M$5:$M$1004,1,'例-数据'!$I$5:$I$1004,B60))</f>
        <v>116</v>
      </c>
      <c r="D60" s="43">
        <f>IF(N(C60)=0,"",COUNTIFS('例-数据'!$M$5:$M$1004,1,'例-数据'!$I$5:$I$1004,B60,'例-数据'!$G$5:$G$1004,"&gt;0")/C60)</f>
        <v>0.491379310344828</v>
      </c>
      <c r="E60" s="44">
        <f>IF(N(C60)=0,"",SUMIFS('例-数据'!$G$5:$G$1004,'例-数据'!$M$5:$M$1004,1,'例-数据'!$I$5:$I$1004,B60)/C60)</f>
        <v>0.205948275862069</v>
      </c>
      <c r="F60" s="44">
        <f>IF(N(C60)=0,"",SUMIFS('例-数据'!$G$5:$G$1004,'例-数据'!$M$5:$M$1004,1,'例-数据'!$I$5:$I$1004,B60))</f>
        <v>23.89</v>
      </c>
      <c r="G60" s="44">
        <f>IF(COUNTIFS('例-数据'!$M$5:$M$1004,1,'例-数据'!$I$5:$I$1004,B60,'例-数据'!$G$5:$G$1004,"&lt;0")=0,"",SUMIFS('例-数据'!$G$5:$G$1004,'例-数据'!$M$5:$M$1004,1,'例-数据'!$I$5:$I$1004,B60,'例-数据'!$G$5:$G$1004,"&lt;0")/COUNTIFS('例-数据'!$M$5:$M$1004,1,'例-数据'!$I$5:$I$1004,B60,'例-数据'!$G$5:$G$1004,"&lt;0"))</f>
        <v>-1.06949152542373</v>
      </c>
      <c r="H60" s="36" t="str">
        <f>IF(N(C60)=0,"",IF(C60&lt;10,"样本太少",""))</f>
        <v/>
      </c>
    </row>
    <row r="61">
      <c r="B61" s="45" t="inlineStr">
        <is>
          <t>B</t>
        </is>
      </c>
      <c r="C61" s="33">
        <f>IF(B61="","",COUNTIFS('例-数据'!$M$5:$M$1004,1,'例-数据'!$I$5:$I$1004,B61))</f>
        <v>46</v>
      </c>
      <c r="D61" s="43">
        <f>IF(N(C61)=0,"",COUNTIFS('例-数据'!$M$5:$M$1004,1,'例-数据'!$I$5:$I$1004,B61,'例-数据'!$G$5:$G$1004,"&gt;0")/C61)</f>
        <v>0.456521739130435</v>
      </c>
      <c r="E61" s="44">
        <f>IF(N(C61)=0,"",SUMIFS('例-数据'!$G$5:$G$1004,'例-数据'!$M$5:$M$1004,1,'例-数据'!$I$5:$I$1004,B61)/C61)</f>
        <v>0.0793478260869565</v>
      </c>
      <c r="F61" s="44">
        <f>IF(N(C61)=0,"",SUMIFS('例-数据'!$G$5:$G$1004,'例-数据'!$M$5:$M$1004,1,'例-数据'!$I$5:$I$1004,B61))</f>
        <v>3.65</v>
      </c>
      <c r="G61" s="44">
        <f>IF(COUNTIFS('例-数据'!$M$5:$M$1004,1,'例-数据'!$I$5:$I$1004,B61,'例-数据'!$G$5:$G$1004,"&lt;0")=0,"",SUMIFS('例-数据'!$G$5:$G$1004,'例-数据'!$M$5:$M$1004,1,'例-数据'!$I$5:$I$1004,B61,'例-数据'!$G$5:$G$1004,"&lt;0")/COUNTIFS('例-数据'!$M$5:$M$1004,1,'例-数据'!$I$5:$I$1004,B61,'例-数据'!$G$5:$G$1004,"&lt;0"))</f>
        <v>-1.158</v>
      </c>
      <c r="H61" s="36" t="str">
        <f>IF(N(C61)=0,"",IF(C61&lt;10,"样本太少",""))</f>
        <v/>
      </c>
    </row>
    <row r="62">
      <c r="B62" s="45" t="inlineStr">
        <is>
          <t>C</t>
        </is>
      </c>
      <c r="C62" s="33">
        <f>IF(B62="","",COUNTIFS('例-数据'!$M$5:$M$1004,1,'例-数据'!$I$5:$I$1004,B62))</f>
        <v>24</v>
      </c>
      <c r="D62" s="43">
        <f>IF(N(C62)=0,"",COUNTIFS('例-数据'!$M$5:$M$1004,1,'例-数据'!$I$5:$I$1004,B62,'例-数据'!$G$5:$G$1004,"&gt;0")/C62)</f>
        <v>0.416666666666667</v>
      </c>
      <c r="E62" s="44">
        <f>IF(N(C62)=0,"",SUMIFS('例-数据'!$G$5:$G$1004,'例-数据'!$M$5:$M$1004,1,'例-数据'!$I$5:$I$1004,B62)/C62)</f>
        <v>-0.0533333333333333</v>
      </c>
      <c r="F62" s="44">
        <f>IF(N(C62)=0,"",SUMIFS('例-数据'!$G$5:$G$1004,'例-数据'!$M$5:$M$1004,1,'例-数据'!$I$5:$I$1004,B62))</f>
        <v>-1.28</v>
      </c>
      <c r="G62" s="44">
        <f>IF(COUNTIFS('例-数据'!$M$5:$M$1004,1,'例-数据'!$I$5:$I$1004,B62,'例-数据'!$G$5:$G$1004,"&lt;0")=0,"",SUMIFS('例-数据'!$G$5:$G$1004,'例-数据'!$M$5:$M$1004,1,'例-数据'!$I$5:$I$1004,B62,'例-数据'!$G$5:$G$1004,"&lt;0")/COUNTIFS('例-数据'!$M$5:$M$1004,1,'例-数据'!$I$5:$I$1004,B62,'例-数据'!$G$5:$G$1004,"&lt;0"))</f>
        <v>-1.11428571428571</v>
      </c>
      <c r="H62" s="36" t="str">
        <f>IF(N(C62)=0,"",IF(C62&lt;10,"样本太少",""))</f>
        <v/>
      </c>
    </row>
    <row r="63">
      <c r="B63" s="45" t="inlineStr">
        <is>
          <t>D</t>
        </is>
      </c>
      <c r="C63" s="33">
        <f>IF(B63="","",COUNTIFS('例-数据'!$M$5:$M$1004,1,'例-数据'!$I$5:$I$1004,B63))</f>
        <v>14</v>
      </c>
      <c r="D63" s="43">
        <f>IF(N(C63)=0,"",COUNTIFS('例-数据'!$M$5:$M$1004,1,'例-数据'!$I$5:$I$1004,B63,'例-数据'!$G$5:$G$1004,"&gt;0")/C63)</f>
        <v>0.357142857142857</v>
      </c>
      <c r="E63" s="44">
        <f>IF(N(C63)=0,"",SUMIFS('例-数据'!$G$5:$G$1004,'例-数据'!$M$5:$M$1004,1,'例-数据'!$I$5:$I$1004,B63)/C63)</f>
        <v>-0.0707142857142857</v>
      </c>
      <c r="F63" s="44">
        <f>IF(N(C63)=0,"",SUMIFS('例-数据'!$G$5:$G$1004,'例-数据'!$M$5:$M$1004,1,'例-数据'!$I$5:$I$1004,B63))</f>
        <v>-0.99</v>
      </c>
      <c r="G63" s="44">
        <f>IF(COUNTIFS('例-数据'!$M$5:$M$1004,1,'例-数据'!$I$5:$I$1004,B63,'例-数据'!$G$5:$G$1004,"&lt;0")=0,"",SUMIFS('例-数据'!$G$5:$G$1004,'例-数据'!$M$5:$M$1004,1,'例-数据'!$I$5:$I$1004,B63,'例-数据'!$G$5:$G$1004,"&lt;0")/COUNTIFS('例-数据'!$M$5:$M$1004,1,'例-数据'!$I$5:$I$1004,B63,'例-数据'!$G$5:$G$1004,"&lt;0"))</f>
        <v>-1.02333333333333</v>
      </c>
      <c r="H63" s="36" t="str">
        <f>IF(N(C63)=0,"",IF(C63&lt;10,"样本太少",""))</f>
        <v/>
      </c>
    </row>
    <row r="65">
      <c r="B65" s="15" t="inlineStr">
        <is>
          <t>按前面连赢几笔（看连赢之后的那一笔）</t>
        </is>
      </c>
    </row>
    <row r="66">
      <c r="B66" s="20" t="inlineStr">
        <is>
          <t>组</t>
        </is>
      </c>
      <c r="C66" s="20" t="inlineStr">
        <is>
          <t>笔数</t>
        </is>
      </c>
      <c r="D66" s="20" t="inlineStr">
        <is>
          <t>胜率</t>
        </is>
      </c>
      <c r="E66" s="20" t="inlineStr">
        <is>
          <t>平均净R</t>
        </is>
      </c>
      <c r="F66" s="20" t="inlineStr">
        <is>
          <t>合计净R</t>
        </is>
      </c>
      <c r="G66" s="20" t="inlineStr">
        <is>
          <t>平均亏损R</t>
        </is>
      </c>
      <c r="H66" s="20" t="inlineStr">
        <is>
          <t>样本</t>
        </is>
      </c>
    </row>
    <row r="67">
      <c r="B67" s="45" t="inlineStr">
        <is>
          <t>前面连赢 0 笔</t>
        </is>
      </c>
      <c r="C67" s="33">
        <f>IF(B67="","",COUNTIFS('例-数据'!$M$5:$M$1004,1,'例-数据'!$T$5:$T$1004,B67))</f>
        <v>108</v>
      </c>
      <c r="D67" s="43">
        <f>IF(N(C67)=0,"",COUNTIFS('例-数据'!$M$5:$M$1004,1,'例-数据'!$T$5:$T$1004,B67,'例-数据'!$G$5:$G$1004,"&gt;0")/C67)</f>
        <v>0.472222222222222</v>
      </c>
      <c r="E67" s="44">
        <f>IF(N(C67)=0,"",SUMIFS('例-数据'!$G$5:$G$1004,'例-数据'!$M$5:$M$1004,1,'例-数据'!$T$5:$T$1004,B67)/C67)</f>
        <v>0.148333333333333</v>
      </c>
      <c r="F67" s="44">
        <f>IF(N(C67)=0,"",SUMIFS('例-数据'!$G$5:$G$1004,'例-数据'!$M$5:$M$1004,1,'例-数据'!$T$5:$T$1004,B67))</f>
        <v>16.02</v>
      </c>
      <c r="G67" s="44">
        <f>IF(COUNTIFS('例-数据'!$M$5:$M$1004,1,'例-数据'!$T$5:$T$1004,B67,'例-数据'!$G$5:$G$1004,"&lt;0")=0,"",SUMIFS('例-数据'!$G$5:$G$1004,'例-数据'!$M$5:$M$1004,1,'例-数据'!$T$5:$T$1004,B67,'例-数据'!$G$5:$G$1004,"&lt;0")/COUNTIFS('例-数据'!$M$5:$M$1004,1,'例-数据'!$T$5:$T$1004,B67,'例-数据'!$G$5:$G$1004,"&lt;0"))</f>
        <v>-1.0580701754386</v>
      </c>
      <c r="H67" s="36" t="str">
        <f>IF(N(C67)=0,"",IF(C67&lt;10,"样本太少",""))</f>
        <v/>
      </c>
    </row>
    <row r="68">
      <c r="B68" s="45" t="inlineStr">
        <is>
          <t>前面连赢 1 笔</t>
        </is>
      </c>
      <c r="C68" s="33">
        <f>IF(B68="","",COUNTIFS('例-数据'!$M$5:$M$1004,1,'例-数据'!$T$5:$T$1004,B68))</f>
        <v>51</v>
      </c>
      <c r="D68" s="43">
        <f>IF(N(C68)=0,"",COUNTIFS('例-数据'!$M$5:$M$1004,1,'例-数据'!$T$5:$T$1004,B68,'例-数据'!$G$5:$G$1004,"&gt;0")/C68)</f>
        <v>0.450980392156863</v>
      </c>
      <c r="E68" s="44">
        <f>IF(N(C68)=0,"",SUMIFS('例-数据'!$G$5:$G$1004,'例-数据'!$M$5:$M$1004,1,'例-数据'!$T$5:$T$1004,B68)/C68)</f>
        <v>0.101176470588235</v>
      </c>
      <c r="F68" s="44">
        <f>IF(N(C68)=0,"",SUMIFS('例-数据'!$G$5:$G$1004,'例-数据'!$M$5:$M$1004,1,'例-数据'!$T$5:$T$1004,B68))</f>
        <v>5.16</v>
      </c>
      <c r="G68" s="44">
        <f>IF(COUNTIFS('例-数据'!$M$5:$M$1004,1,'例-数据'!$T$5:$T$1004,B68,'例-数据'!$G$5:$G$1004,"&lt;0")=0,"",SUMIFS('例-数据'!$G$5:$G$1004,'例-数据'!$M$5:$M$1004,1,'例-数据'!$T$5:$T$1004,B68,'例-数据'!$G$5:$G$1004,"&lt;0")/COUNTIFS('例-数据'!$M$5:$M$1004,1,'例-数据'!$T$5:$T$1004,B68,'例-数据'!$G$5:$G$1004,"&lt;0"))</f>
        <v>-1.09142857142857</v>
      </c>
      <c r="H68" s="36" t="str">
        <f>IF(N(C68)=0,"",IF(C68&lt;10,"样本太少",""))</f>
        <v/>
      </c>
    </row>
    <row r="69">
      <c r="B69" s="45" t="inlineStr">
        <is>
          <t>前面连赢 2 笔</t>
        </is>
      </c>
      <c r="C69" s="33">
        <f>IF(B69="","",COUNTIFS('例-数据'!$M$5:$M$1004,1,'例-数据'!$T$5:$T$1004,B69))</f>
        <v>23</v>
      </c>
      <c r="D69" s="43">
        <f>IF(N(C69)=0,"",COUNTIFS('例-数据'!$M$5:$M$1004,1,'例-数据'!$T$5:$T$1004,B69,'例-数据'!$G$5:$G$1004,"&gt;0")/C69)</f>
        <v>0.478260869565217</v>
      </c>
      <c r="E69" s="44">
        <f>IF(N(C69)=0,"",SUMIFS('例-数据'!$G$5:$G$1004,'例-数据'!$M$5:$M$1004,1,'例-数据'!$T$5:$T$1004,B69)/C69)</f>
        <v>0.0321739130434783</v>
      </c>
      <c r="F69" s="44">
        <f>IF(N(C69)=0,"",SUMIFS('例-数据'!$G$5:$G$1004,'例-数据'!$M$5:$M$1004,1,'例-数据'!$T$5:$T$1004,B69))</f>
        <v>0.74</v>
      </c>
      <c r="G69" s="44">
        <f>IF(COUNTIFS('例-数据'!$M$5:$M$1004,1,'例-数据'!$T$5:$T$1004,B69,'例-数据'!$G$5:$G$1004,"&lt;0")=0,"",SUMIFS('例-数据'!$G$5:$G$1004,'例-数据'!$M$5:$M$1004,1,'例-数据'!$T$5:$T$1004,B69,'例-数据'!$G$5:$G$1004,"&lt;0")/COUNTIFS('例-数据'!$M$5:$M$1004,1,'例-数据'!$T$5:$T$1004,B69,'例-数据'!$G$5:$G$1004,"&lt;0"))</f>
        <v>-1.30166666666667</v>
      </c>
      <c r="H69" s="36" t="str">
        <f>IF(N(C69)=0,"",IF(C69&lt;10,"样本太少",""))</f>
        <v/>
      </c>
    </row>
    <row r="70">
      <c r="B70" s="45" t="inlineStr">
        <is>
          <t>前面连赢 3 笔以上</t>
        </is>
      </c>
      <c r="C70" s="33">
        <f>IF(B70="","",COUNTIFS('例-数据'!$M$5:$M$1004,1,'例-数据'!$T$5:$T$1004,B70))</f>
        <v>18</v>
      </c>
      <c r="D70" s="43">
        <f>IF(N(C70)=0,"",COUNTIFS('例-数据'!$M$5:$M$1004,1,'例-数据'!$T$5:$T$1004,B70,'例-数据'!$G$5:$G$1004,"&gt;0")/C70)</f>
        <v>0.444444444444444</v>
      </c>
      <c r="E70" s="44">
        <f>IF(N(C70)=0,"",SUMIFS('例-数据'!$G$5:$G$1004,'例-数据'!$M$5:$M$1004,1,'例-数据'!$T$5:$T$1004,B70)/C70)</f>
        <v>0.186111111111111</v>
      </c>
      <c r="F70" s="44">
        <f>IF(N(C70)=0,"",SUMIFS('例-数据'!$G$5:$G$1004,'例-数据'!$M$5:$M$1004,1,'例-数据'!$T$5:$T$1004,B70))</f>
        <v>3.35</v>
      </c>
      <c r="G70" s="44">
        <f>IF(COUNTIFS('例-数据'!$M$5:$M$1004,1,'例-数据'!$T$5:$T$1004,B70,'例-数据'!$G$5:$G$1004,"&lt;0")=0,"",SUMIFS('例-数据'!$G$5:$G$1004,'例-数据'!$M$5:$M$1004,1,'例-数据'!$T$5:$T$1004,B70,'例-数据'!$G$5:$G$1004,"&lt;0")/COUNTIFS('例-数据'!$M$5:$M$1004,1,'例-数据'!$T$5:$T$1004,B70,'例-数据'!$G$5:$G$1004,"&lt;0"))</f>
        <v>-1.037</v>
      </c>
      <c r="H70" s="36" t="str">
        <f>IF(N(C70)=0,"",IF(C70&lt;10,"样本太少",""))</f>
        <v/>
      </c>
    </row>
  </sheetData>
  <mergeCells count="3">
    <mergeCell ref="A1:E1"/>
    <mergeCell ref="A2:H2"/>
    <mergeCell ref="F1:H1"/>
  </mergeCells>
  <conditionalFormatting sqref="E6:G13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H6:H13">
    <cfRule type="cellIs" priority="3" operator="equal" dxfId="4">
      <formula>"样本太少"</formula>
    </cfRule>
  </conditionalFormatting>
  <conditionalFormatting sqref="E17:G24">
    <cfRule type="cellIs" priority="4" operator="greaterThan" dxfId="0">
      <formula>0</formula>
    </cfRule>
    <cfRule type="cellIs" priority="5" operator="lessThan" dxfId="1">
      <formula>0</formula>
    </cfRule>
  </conditionalFormatting>
  <conditionalFormatting sqref="H17:H24">
    <cfRule type="cellIs" priority="6" operator="equal" dxfId="4">
      <formula>"样本太少"</formula>
    </cfRule>
  </conditionalFormatting>
  <conditionalFormatting sqref="E28:G35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H28:H35">
    <cfRule type="cellIs" priority="9" operator="equal" dxfId="4">
      <formula>"样本太少"</formula>
    </cfRule>
  </conditionalFormatting>
  <conditionalFormatting sqref="E39:G43">
    <cfRule type="cellIs" priority="10" operator="greaterThan" dxfId="0">
      <formula>0</formula>
    </cfRule>
    <cfRule type="cellIs" priority="11" operator="lessThan" dxfId="1">
      <formula>0</formula>
    </cfRule>
  </conditionalFormatting>
  <conditionalFormatting sqref="H39:H43">
    <cfRule type="cellIs" priority="12" operator="equal" dxfId="4">
      <formula>"样本太少"</formula>
    </cfRule>
  </conditionalFormatting>
  <conditionalFormatting sqref="E47:G56">
    <cfRule type="cellIs" priority="13" operator="greaterThan" dxfId="0">
      <formula>0</formula>
    </cfRule>
    <cfRule type="cellIs" priority="14" operator="lessThan" dxfId="1">
      <formula>0</formula>
    </cfRule>
  </conditionalFormatting>
  <conditionalFormatting sqref="H47:H56">
    <cfRule type="cellIs" priority="15" operator="equal" dxfId="4">
      <formula>"样本太少"</formula>
    </cfRule>
  </conditionalFormatting>
  <conditionalFormatting sqref="E60:G63">
    <cfRule type="cellIs" priority="16" operator="greaterThan" dxfId="0">
      <formula>0</formula>
    </cfRule>
    <cfRule type="cellIs" priority="17" operator="lessThan" dxfId="1">
      <formula>0</formula>
    </cfRule>
  </conditionalFormatting>
  <conditionalFormatting sqref="H60:H63">
    <cfRule type="cellIs" priority="18" operator="equal" dxfId="4">
      <formula>"样本太少"</formula>
    </cfRule>
  </conditionalFormatting>
  <conditionalFormatting sqref="E67:G70">
    <cfRule type="cellIs" priority="19" operator="greaterThan" dxfId="0">
      <formula>0</formula>
    </cfRule>
    <cfRule type="cellIs" priority="20" operator="lessThan" dxfId="1">
      <formula>0</formula>
    </cfRule>
  </conditionalFormatting>
  <conditionalFormatting sqref="H67:H70">
    <cfRule type="cellIs" priority="21" operator="equal" dxfId="4">
      <formula>"样本太少"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xl/worksheets/sheet11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H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0" customHeight="1">
      <c r="A1" s="13" t="inlineStr">
        <is>
          <t>示例 · 回撤与连亏：正常回撤，还是该停下来查一查</t>
        </is>
      </c>
      <c r="F1" s="14" t="inlineStr">
        <is>
          <t>TradeLearn · XtradingTime 交易内训</t>
        </is>
      </c>
    </row>
    <row r="2" ht="20" customHeight="1">
      <c r="A2" s="50" t="inlineStr">
        <is>
          <t>虚构示例，仅演示填法。</t>
        </is>
      </c>
    </row>
    <row r="4">
      <c r="B4" s="15" t="inlineStr">
        <is>
          <t>1. 现在在哪</t>
        </is>
      </c>
    </row>
    <row r="5">
      <c r="B5" s="16" t="inlineStr">
        <is>
          <t>现在的累计净R</t>
        </is>
      </c>
      <c r="C5" s="28">
        <f>IF(COUNT('例-数据'!$N$5:$N$1004)=0,"",INDEX('例-数据'!$O$5:$O$1004,MATCH(MAX('例-数据'!$N$5:$N$1004),'例-数据'!$N$5:$N$1004,0)))</f>
        <v>25.27</v>
      </c>
    </row>
    <row r="6">
      <c r="B6" s="16" t="inlineStr">
        <is>
          <t>历史高点（R）</t>
        </is>
      </c>
      <c r="C6" s="28">
        <f>IF(COUNT('例-数据'!$N$5:$N$1004)=0,"",INDEX('例-数据'!$P$5:$P$1004,MATCH(MAX('例-数据'!$N$5:$N$1004),'例-数据'!$N$5:$N$1004,0)))</f>
        <v>29.9</v>
      </c>
    </row>
    <row r="7">
      <c r="B7" s="16" t="inlineStr">
        <is>
          <t>现在离高点（R）</t>
        </is>
      </c>
      <c r="C7" s="30">
        <f>IF(COUNT('例-数据'!$N$5:$N$1004)=0,"",INDEX('例-数据'!$Q$5:$Q$1004,MATCH(MAX('例-数据'!$N$5:$N$1004),'例-数据'!$N$5:$N$1004,0)))</f>
        <v>4.63</v>
      </c>
    </row>
    <row r="8">
      <c r="B8" s="16" t="inlineStr">
        <is>
          <t>现在连亏几笔</t>
        </is>
      </c>
      <c r="C8" s="31">
        <f>IF(COUNT('例-数据'!$N$5:$N$1004)=0,"",INDEX('例-数据'!$S$5:$S$1004,MATCH(MAX('例-数据'!$N$5:$N$1004),'例-数据'!$N$5:$N$1004,0)))</f>
        <v>0</v>
      </c>
    </row>
    <row r="9">
      <c r="B9" s="16" t="inlineStr">
        <is>
          <t>这段时间最大回撤（R）</t>
        </is>
      </c>
      <c r="C9" s="30">
        <f>IF(COUNT('例-数据'!$N$5:$N$1004)=0,"",MAX('例-数据'!$Q$5:$Q$1004))</f>
        <v>15.09</v>
      </c>
    </row>
    <row r="10">
      <c r="B10" s="16" t="inlineStr">
        <is>
          <t>这段时间最长连亏（笔）</t>
        </is>
      </c>
      <c r="C10" s="31">
        <f>IF(COUNT('例-数据'!$N$5:$N$1004)=0,"",MAX('例-数据'!$S$5:$S$1004))</f>
        <v>7</v>
      </c>
    </row>
    <row r="11">
      <c r="B11" s="16" t="inlineStr">
        <is>
          <t>事先写的：最多连亏几笔</t>
        </is>
      </c>
      <c r="C11" s="31">
        <f>'参数'!$C$5</f>
        <v>8</v>
      </c>
    </row>
    <row r="12">
      <c r="B12" s="16" t="inlineStr">
        <is>
          <t>事先写的：最大回撤（R）</t>
        </is>
      </c>
      <c r="C12" s="46">
        <f>'参数'!$C$6</f>
        <v>10</v>
      </c>
    </row>
    <row r="14" ht="30" customHeight="1">
      <c r="B14" s="22" t="inlineStr">
        <is>
          <t>提示</t>
        </is>
      </c>
      <c r="C14" s="47" t="str">
        <f>IF(NOT(ISNUMBER(C7)),"",IF(OR(C7&gt;C12,C8&gt;C11),"超出事先写的标准：先暂停，复核是市场变了还是执行走样了",IF(OR(C7&gt;C12*0.8,C8&gt;=C11),"接近事先写的标准：减小仓位，盯紧执行","在事先写的范围里：正常回撤，照计划做")))</f>
        <v>在事先写的范围里：正常回撤，照计划做</v>
      </c>
      <c r="D14" s="47" t="n"/>
      <c r="E14" s="47" t="n"/>
      <c r="F14" s="47" t="n"/>
      <c r="G14" s="47" t="n"/>
      <c r="H14" s="47" t="n"/>
    </row>
    <row r="15">
      <c r="B15" s="18" t="inlineStr">
        <is>
          <t>复核先看三件事：最近的单子是不是都照计划做的（A、B 档占比）；亏损是不是集中在某个时段、某个品种；市场状态和你写模型时是不是同一种。执行走样就先修执行，市场变了就先停用这个模型，两种都不是就继续照计划做。</t>
        </is>
      </c>
      <c r="C15" s="18" t="n"/>
      <c r="D15" s="18" t="n"/>
      <c r="E15" s="18" t="n"/>
      <c r="F15" s="18" t="n"/>
      <c r="G15" s="18" t="n"/>
      <c r="H15" s="18" t="n"/>
    </row>
    <row r="16">
      <c r="B16" s="18" t="n"/>
      <c r="C16" s="18" t="n"/>
      <c r="D16" s="18" t="n"/>
      <c r="E16" s="18" t="n"/>
      <c r="F16" s="18" t="n"/>
      <c r="G16" s="18" t="n"/>
      <c r="H16" s="18" t="n"/>
    </row>
  </sheetData>
  <mergeCells count="5">
    <mergeCell ref="C14:H14"/>
    <mergeCell ref="A2:H2"/>
    <mergeCell ref="F1:H1"/>
    <mergeCell ref="A1:E1"/>
    <mergeCell ref="B15:H16"/>
  </mergeCells>
  <conditionalFormatting sqref="C5:C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C14:H14">
    <cfRule type="expression" priority="3" dxfId="5">
      <formula>LEFT($C14,2)="超出"</formula>
    </cfRule>
    <cfRule type="expression" priority="4" dxfId="2">
      <formula>LEFT($C14,2)="接近"</formula>
    </cfRule>
    <cfRule type="expression" priority="5" dxfId="6">
      <formula>LEFT($C14,2)="在事"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F0A35E"/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0" customHeight="1">
      <c r="A1" s="13" t="inlineStr">
        <is>
          <t>示例 · 月度：12 个月各一行</t>
        </is>
      </c>
      <c r="G1" s="14" t="inlineStr">
        <is>
          <t>TradeLearn · XtradingTime 交易内训</t>
        </is>
      </c>
    </row>
    <row r="2" ht="20" customHeight="1">
      <c r="A2" s="50" t="inlineStr">
        <is>
          <t>虚构示例，仅演示填法。</t>
        </is>
      </c>
    </row>
    <row r="4">
      <c r="B4" s="22" t="inlineStr">
        <is>
          <t>年份</t>
        </is>
      </c>
      <c r="C4" s="17" t="n">
        <v>2030</v>
      </c>
    </row>
    <row r="6">
      <c r="B6" s="20" t="inlineStr">
        <is>
          <t>月份</t>
        </is>
      </c>
      <c r="C6" s="20" t="inlineStr">
        <is>
          <t>笔数</t>
        </is>
      </c>
      <c r="D6" s="20" t="inlineStr">
        <is>
          <t>胜率</t>
        </is>
      </c>
      <c r="E6" s="20" t="inlineStr">
        <is>
          <t>平均净R</t>
        </is>
      </c>
      <c r="F6" s="20" t="inlineStr">
        <is>
          <t>合计净R</t>
        </is>
      </c>
      <c r="G6" s="20" t="inlineStr">
        <is>
          <t>费用R</t>
        </is>
      </c>
      <c r="H6" s="20" t="inlineStr">
        <is>
          <t>A 档占比</t>
        </is>
      </c>
      <c r="I6" s="20" t="inlineStr">
        <is>
          <t>最长连亏*</t>
        </is>
      </c>
    </row>
    <row r="7">
      <c r="B7" s="48">
        <f>DATE($C$4,1,1)</f>
        <v>47484.0</v>
      </c>
      <c r="C7" s="33">
        <f>COUNTIFS('例-数据'!$M$5:$M$1004,1,'例-数据'!$L$5:$L$1004,B7)</f>
        <v>19</v>
      </c>
      <c r="D7" s="43">
        <f>IF(C7=0,"",COUNTIFS('例-数据'!$M$5:$M$1004,1,'例-数据'!$L$5:$L$1004,B7,'例-数据'!$G$5:$G$1004,"&gt;0")/C7)</f>
        <v>0.526315789473684</v>
      </c>
      <c r="E7" s="44">
        <f>IF(C7=0,"",SUMIFS('例-数据'!$G$5:$G$1004,'例-数据'!$M$5:$M$1004,1,'例-数据'!$L$5:$L$1004,B7)/C7)</f>
        <v>0.185789473684211</v>
      </c>
      <c r="F7" s="44">
        <f>IF(C7=0,0,SUMIFS('例-数据'!$G$5:$G$1004,'例-数据'!$M$5:$M$1004,1,'例-数据'!$L$5:$L$1004,B7))</f>
        <v>3.53</v>
      </c>
      <c r="G7" s="49">
        <f>IF(C7=0,"",SUMIFS('例-数据'!$U$5:$U$1004,'例-数据'!$M$5:$M$1004,1,'例-数据'!$L$5:$L$1004,B7))</f>
        <v>1.01</v>
      </c>
      <c r="H7" s="43">
        <f>IF(C7=0,"",COUNTIFS('例-数据'!$M$5:$M$1004,1,'例-数据'!$L$5:$L$1004,B7,'例-数据'!$I$5:$I$1004,"A")/C7)</f>
        <v>0.526315789473684</v>
      </c>
      <c r="I7" s="33">
        <f>IF(C7=0,"",SUMPRODUCT(MAX(('例-数据'!$M$5:$M$1004=1)*('例-数据'!$L$5:$L$1004=B7)*'例-数据'!$S$5:$S$1004)))</f>
        <v>3</v>
      </c>
    </row>
    <row r="8">
      <c r="B8" s="48">
        <f>DATE($C$4,2,1)</f>
        <v>47515.0</v>
      </c>
      <c r="C8" s="33">
        <f>COUNTIFS('例-数据'!$M$5:$M$1004,1,'例-数据'!$L$5:$L$1004,B8)</f>
        <v>14</v>
      </c>
      <c r="D8" s="43">
        <f>IF(C8=0,"",COUNTIFS('例-数据'!$M$5:$M$1004,1,'例-数据'!$L$5:$L$1004,B8,'例-数据'!$G$5:$G$1004,"&gt;0")/C8)</f>
        <v>0.357142857142857</v>
      </c>
      <c r="E8" s="44">
        <f>IF(C8=0,"",SUMIFS('例-数据'!$G$5:$G$1004,'例-数据'!$M$5:$M$1004,1,'例-数据'!$L$5:$L$1004,B8)/C8)</f>
        <v>-0.112142857142857</v>
      </c>
      <c r="F8" s="44">
        <f>IF(C8=0,0,SUMIFS('例-数据'!$G$5:$G$1004,'例-数据'!$M$5:$M$1004,1,'例-数据'!$L$5:$L$1004,B8))</f>
        <v>-1.57</v>
      </c>
      <c r="G8" s="49">
        <f>IF(C8=0,"",SUMIFS('例-数据'!$U$5:$U$1004,'例-数据'!$M$5:$M$1004,1,'例-数据'!$L$5:$L$1004,B8))</f>
        <v>0.700000000000001</v>
      </c>
      <c r="H8" s="43">
        <f>IF(C8=0,"",COUNTIFS('例-数据'!$M$5:$M$1004,1,'例-数据'!$L$5:$L$1004,B8,'例-数据'!$I$5:$I$1004,"A")/C8)</f>
        <v>0.642857142857143</v>
      </c>
      <c r="I8" s="33">
        <f>IF(C8=0,"",SUMPRODUCT(MAX(('例-数据'!$M$5:$M$1004=1)*('例-数据'!$L$5:$L$1004=B8)*'例-数据'!$S$5:$S$1004)))</f>
        <v>4</v>
      </c>
    </row>
    <row r="9">
      <c r="B9" s="48">
        <f>DATE($C$4,3,1)</f>
        <v>47543.0</v>
      </c>
      <c r="C9" s="33">
        <f>COUNTIFS('例-数据'!$M$5:$M$1004,1,'例-数据'!$L$5:$L$1004,B9)</f>
        <v>18</v>
      </c>
      <c r="D9" s="43">
        <f>IF(C9=0,"",COUNTIFS('例-数据'!$M$5:$M$1004,1,'例-数据'!$L$5:$L$1004,B9,'例-数据'!$G$5:$G$1004,"&gt;0")/C9)</f>
        <v>0.222222222222222</v>
      </c>
      <c r="E9" s="44">
        <f>IF(C9=0,"",SUMIFS('例-数据'!$G$5:$G$1004,'例-数据'!$M$5:$M$1004,1,'例-数据'!$L$5:$L$1004,B9)/C9)</f>
        <v>-0.436111111111111</v>
      </c>
      <c r="F9" s="44">
        <f>IF(C9=0,0,SUMIFS('例-数据'!$G$5:$G$1004,'例-数据'!$M$5:$M$1004,1,'例-数据'!$L$5:$L$1004,B9))</f>
        <v>-7.85</v>
      </c>
      <c r="G9" s="49">
        <f>IF(C9=0,"",SUMIFS('例-数据'!$U$5:$U$1004,'例-数据'!$M$5:$M$1004,1,'例-数据'!$L$5:$L$1004,B9))</f>
        <v>1.08</v>
      </c>
      <c r="H9" s="43">
        <f>IF(C9=0,"",COUNTIFS('例-数据'!$M$5:$M$1004,1,'例-数据'!$L$5:$L$1004,B9,'例-数据'!$I$5:$I$1004,"A")/C9)</f>
        <v>0.666666666666667</v>
      </c>
      <c r="I9" s="33">
        <f>IF(C9=0,"",SUMPRODUCT(MAX(('例-数据'!$M$5:$M$1004=1)*('例-数据'!$L$5:$L$1004=B9)*'例-数据'!$S$5:$S$1004)))</f>
        <v>6</v>
      </c>
    </row>
    <row r="10">
      <c r="B10" s="48">
        <f>DATE($C$4,4,1)</f>
        <v>47574.0</v>
      </c>
      <c r="C10" s="33">
        <f>COUNTIFS('例-数据'!$M$5:$M$1004,1,'例-数据'!$L$5:$L$1004,B10)</f>
        <v>12</v>
      </c>
      <c r="D10" s="43">
        <f>IF(C10=0,"",COUNTIFS('例-数据'!$M$5:$M$1004,1,'例-数据'!$L$5:$L$1004,B10,'例-数据'!$G$5:$G$1004,"&gt;0")/C10)</f>
        <v>0.583333333333333</v>
      </c>
      <c r="E10" s="44">
        <f>IF(C10=0,"",SUMIFS('例-数据'!$G$5:$G$1004,'例-数据'!$M$5:$M$1004,1,'例-数据'!$L$5:$L$1004,B10)/C10)</f>
        <v>0.6275</v>
      </c>
      <c r="F10" s="44">
        <f>IF(C10=0,0,SUMIFS('例-数据'!$G$5:$G$1004,'例-数据'!$M$5:$M$1004,1,'例-数据'!$L$5:$L$1004,B10))</f>
        <v>7.53</v>
      </c>
      <c r="G10" s="49">
        <f>IF(C10=0,"",SUMIFS('例-数据'!$U$5:$U$1004,'例-数据'!$M$5:$M$1004,1,'例-数据'!$L$5:$L$1004,B10))</f>
        <v>0.58</v>
      </c>
      <c r="H10" s="43">
        <f>IF(C10=0,"",COUNTIFS('例-数据'!$M$5:$M$1004,1,'例-数据'!$L$5:$L$1004,B10,'例-数据'!$I$5:$I$1004,"A")/C10)</f>
        <v>0.5</v>
      </c>
      <c r="I10" s="33">
        <f>IF(C10=0,"",SUMPRODUCT(MAX(('例-数据'!$M$5:$M$1004=1)*('例-数据'!$L$5:$L$1004=B10)*'例-数据'!$S$5:$S$1004)))</f>
        <v>7</v>
      </c>
    </row>
    <row r="11">
      <c r="B11" s="48">
        <f>DATE($C$4,5,1)</f>
        <v>47604.0</v>
      </c>
      <c r="C11" s="33">
        <f>COUNTIFS('例-数据'!$M$5:$M$1004,1,'例-数据'!$L$5:$L$1004,B11)</f>
        <v>16</v>
      </c>
      <c r="D11" s="43">
        <f>IF(C11=0,"",COUNTIFS('例-数据'!$M$5:$M$1004,1,'例-数据'!$L$5:$L$1004,B11,'例-数据'!$G$5:$G$1004,"&gt;0")/C11)</f>
        <v>0.5</v>
      </c>
      <c r="E11" s="44">
        <f>IF(C11=0,"",SUMIFS('例-数据'!$G$5:$G$1004,'例-数据'!$M$5:$M$1004,1,'例-数据'!$L$5:$L$1004,B11)/C11)</f>
        <v>0.443125</v>
      </c>
      <c r="F11" s="44">
        <f>IF(C11=0,0,SUMIFS('例-数据'!$G$5:$G$1004,'例-数据'!$M$5:$M$1004,1,'例-数据'!$L$5:$L$1004,B11))</f>
        <v>7.09</v>
      </c>
      <c r="G11" s="49">
        <f>IF(C11=0,"",SUMIFS('例-数据'!$U$5:$U$1004,'例-数据'!$M$5:$M$1004,1,'例-数据'!$L$5:$L$1004,B11))</f>
        <v>0.94</v>
      </c>
      <c r="H11" s="43">
        <f>IF(C11=0,"",COUNTIFS('例-数据'!$M$5:$M$1004,1,'例-数据'!$L$5:$L$1004,B11,'例-数据'!$I$5:$I$1004,"A")/C11)</f>
        <v>0.8125</v>
      </c>
      <c r="I11" s="33">
        <f>IF(C11=0,"",SUMPRODUCT(MAX(('例-数据'!$M$5:$M$1004=1)*('例-数据'!$L$5:$L$1004=B11)*'例-数据'!$S$5:$S$1004)))</f>
        <v>3</v>
      </c>
    </row>
    <row r="12">
      <c r="B12" s="48">
        <f>DATE($C$4,6,1)</f>
        <v>47635.0</v>
      </c>
      <c r="C12" s="33">
        <f>COUNTIFS('例-数据'!$M$5:$M$1004,1,'例-数据'!$L$5:$L$1004,B12)</f>
        <v>20</v>
      </c>
      <c r="D12" s="43">
        <f>IF(C12=0,"",COUNTIFS('例-数据'!$M$5:$M$1004,1,'例-数据'!$L$5:$L$1004,B12,'例-数据'!$G$5:$G$1004,"&gt;0")/C12)</f>
        <v>0.45</v>
      </c>
      <c r="E12" s="44">
        <f>IF(C12=0,"",SUMIFS('例-数据'!$G$5:$G$1004,'例-数据'!$M$5:$M$1004,1,'例-数据'!$L$5:$L$1004,B12)/C12)</f>
        <v>0.1245</v>
      </c>
      <c r="F12" s="44">
        <f>IF(C12=0,0,SUMIFS('例-数据'!$G$5:$G$1004,'例-数据'!$M$5:$M$1004,1,'例-数据'!$L$5:$L$1004,B12))</f>
        <v>2.49</v>
      </c>
      <c r="G12" s="49">
        <f>IF(C12=0,"",SUMIFS('例-数据'!$U$5:$U$1004,'例-数据'!$M$5:$M$1004,1,'例-数据'!$L$5:$L$1004,B12))</f>
        <v>1.17</v>
      </c>
      <c r="H12" s="43">
        <f>IF(C12=0,"",COUNTIFS('例-数据'!$M$5:$M$1004,1,'例-数据'!$L$5:$L$1004,B12,'例-数据'!$I$5:$I$1004,"A")/C12)</f>
        <v>0.35</v>
      </c>
      <c r="I12" s="33">
        <f>IF(C12=0,"",SUMPRODUCT(MAX(('例-数据'!$M$5:$M$1004=1)*('例-数据'!$L$5:$L$1004=B12)*'例-数据'!$S$5:$S$1004)))</f>
        <v>3</v>
      </c>
    </row>
    <row r="13">
      <c r="B13" s="48">
        <f>DATE($C$4,7,1)</f>
        <v>47665.0</v>
      </c>
      <c r="C13" s="33">
        <f>COUNTIFS('例-数据'!$M$5:$M$1004,1,'例-数据'!$L$5:$L$1004,B13)</f>
        <v>18</v>
      </c>
      <c r="D13" s="43">
        <f>IF(C13=0,"",COUNTIFS('例-数据'!$M$5:$M$1004,1,'例-数据'!$L$5:$L$1004,B13,'例-数据'!$G$5:$G$1004,"&gt;0")/C13)</f>
        <v>0.444444444444444</v>
      </c>
      <c r="E13" s="44">
        <f>IF(C13=0,"",SUMIFS('例-数据'!$G$5:$G$1004,'例-数据'!$M$5:$M$1004,1,'例-数据'!$L$5:$L$1004,B13)/C13)</f>
        <v>0.120555555555556</v>
      </c>
      <c r="F13" s="44">
        <f>IF(C13=0,0,SUMIFS('例-数据'!$G$5:$G$1004,'例-数据'!$M$5:$M$1004,1,'例-数据'!$L$5:$L$1004,B13))</f>
        <v>2.17</v>
      </c>
      <c r="G13" s="49">
        <f>IF(C13=0,"",SUMIFS('例-数据'!$U$5:$U$1004,'例-数据'!$M$5:$M$1004,1,'例-数据'!$L$5:$L$1004,B13))</f>
        <v>0.93</v>
      </c>
      <c r="H13" s="43">
        <f>IF(C13=0,"",COUNTIFS('例-数据'!$M$5:$M$1004,1,'例-数据'!$L$5:$L$1004,B13,'例-数据'!$I$5:$I$1004,"A")/C13)</f>
        <v>0.444444444444444</v>
      </c>
      <c r="I13" s="33">
        <f>IF(C13=0,"",SUMPRODUCT(MAX(('例-数据'!$M$5:$M$1004=1)*('例-数据'!$L$5:$L$1004=B13)*'例-数据'!$S$5:$S$1004)))</f>
        <v>6</v>
      </c>
    </row>
    <row r="14">
      <c r="B14" s="48">
        <f>DATE($C$4,8,1)</f>
        <v>47696.0</v>
      </c>
      <c r="C14" s="33">
        <f>COUNTIFS('例-数据'!$M$5:$M$1004,1,'例-数据'!$L$5:$L$1004,B14)</f>
        <v>17</v>
      </c>
      <c r="D14" s="43">
        <f>IF(C14=0,"",COUNTIFS('例-数据'!$M$5:$M$1004,1,'例-数据'!$L$5:$L$1004,B14,'例-数据'!$G$5:$G$1004,"&gt;0")/C14)</f>
        <v>0.588235294117647</v>
      </c>
      <c r="E14" s="44">
        <f>IF(C14=0,"",SUMIFS('例-数据'!$G$5:$G$1004,'例-数据'!$M$5:$M$1004,1,'例-数据'!$L$5:$L$1004,B14)/C14)</f>
        <v>0.150588235294118</v>
      </c>
      <c r="F14" s="44">
        <f>IF(C14=0,0,SUMIFS('例-数据'!$G$5:$G$1004,'例-数据'!$M$5:$M$1004,1,'例-数据'!$L$5:$L$1004,B14))</f>
        <v>2.56</v>
      </c>
      <c r="G14" s="49">
        <f>IF(C14=0,"",SUMIFS('例-数据'!$U$5:$U$1004,'例-数据'!$M$5:$M$1004,1,'例-数据'!$L$5:$L$1004,B14))</f>
        <v>0.92</v>
      </c>
      <c r="H14" s="43">
        <f>IF(C14=0,"",COUNTIFS('例-数据'!$M$5:$M$1004,1,'例-数据'!$L$5:$L$1004,B14,'例-数据'!$I$5:$I$1004,"A")/C14)</f>
        <v>0.705882352941177</v>
      </c>
      <c r="I14" s="33">
        <f>IF(C14=0,"",SUMPRODUCT(MAX(('例-数据'!$M$5:$M$1004=1)*('例-数据'!$L$5:$L$1004=B14)*'例-数据'!$S$5:$S$1004)))</f>
        <v>3</v>
      </c>
    </row>
    <row r="15">
      <c r="B15" s="48">
        <f>DATE($C$4,9,1)</f>
        <v>47727.0</v>
      </c>
      <c r="C15" s="33">
        <f>COUNTIFS('例-数据'!$M$5:$M$1004,1,'例-数据'!$L$5:$L$1004,B15)</f>
        <v>17</v>
      </c>
      <c r="D15" s="43">
        <f>IF(C15=0,"",COUNTIFS('例-数据'!$M$5:$M$1004,1,'例-数据'!$L$5:$L$1004,B15,'例-数据'!$G$5:$G$1004,"&gt;0")/C15)</f>
        <v>0.647058823529412</v>
      </c>
      <c r="E15" s="44">
        <f>IF(C15=0,"",SUMIFS('例-数据'!$G$5:$G$1004,'例-数据'!$M$5:$M$1004,1,'例-数据'!$L$5:$L$1004,B15)/C15)</f>
        <v>0.492352941176471</v>
      </c>
      <c r="F15" s="44">
        <f>IF(C15=0,0,SUMIFS('例-数据'!$G$5:$G$1004,'例-数据'!$M$5:$M$1004,1,'例-数据'!$L$5:$L$1004,B15))</f>
        <v>8.37</v>
      </c>
      <c r="G15" s="49">
        <f>IF(C15=0,"",SUMIFS('例-数据'!$U$5:$U$1004,'例-数据'!$M$5:$M$1004,1,'例-数据'!$L$5:$L$1004,B15))</f>
        <v>0.78</v>
      </c>
      <c r="H15" s="43">
        <f>IF(C15=0,"",COUNTIFS('例-数据'!$M$5:$M$1004,1,'例-数据'!$L$5:$L$1004,B15,'例-数据'!$I$5:$I$1004,"A")/C15)</f>
        <v>0.529411764705882</v>
      </c>
      <c r="I15" s="33">
        <f>IF(C15=0,"",SUMPRODUCT(MAX(('例-数据'!$M$5:$M$1004=1)*('例-数据'!$L$5:$L$1004=B15)*'例-数据'!$S$5:$S$1004)))</f>
        <v>2</v>
      </c>
    </row>
    <row r="16">
      <c r="B16" s="48">
        <f>DATE($C$4,10,1)</f>
        <v>47757.0</v>
      </c>
      <c r="C16" s="33">
        <f>COUNTIFS('例-数据'!$M$5:$M$1004,1,'例-数据'!$L$5:$L$1004,B16)</f>
        <v>15</v>
      </c>
      <c r="D16" s="43">
        <f>IF(C16=0,"",COUNTIFS('例-数据'!$M$5:$M$1004,1,'例-数据'!$L$5:$L$1004,B16,'例-数据'!$G$5:$G$1004,"&gt;0")/C16)</f>
        <v>0.333333333333333</v>
      </c>
      <c r="E16" s="44">
        <f>IF(C16=0,"",SUMIFS('例-数据'!$G$5:$G$1004,'例-数据'!$M$5:$M$1004,1,'例-数据'!$L$5:$L$1004,B16)/C16)</f>
        <v>-0.159333333333333</v>
      </c>
      <c r="F16" s="44">
        <f>IF(C16=0,0,SUMIFS('例-数据'!$G$5:$G$1004,'例-数据'!$M$5:$M$1004,1,'例-数据'!$L$5:$L$1004,B16))</f>
        <v>-2.39</v>
      </c>
      <c r="G16" s="49">
        <f>IF(C16=0,"",SUMIFS('例-数据'!$U$5:$U$1004,'例-数据'!$M$5:$M$1004,1,'例-数据'!$L$5:$L$1004,B16))</f>
        <v>0.8</v>
      </c>
      <c r="H16" s="43">
        <f>IF(C16=0,"",COUNTIFS('例-数据'!$M$5:$M$1004,1,'例-数据'!$L$5:$L$1004,B16,'例-数据'!$I$5:$I$1004,"A")/C16)</f>
        <v>0.866666666666667</v>
      </c>
      <c r="I16" s="33">
        <f>IF(C16=0,"",SUMPRODUCT(MAX(('例-数据'!$M$5:$M$1004=1)*('例-数据'!$L$5:$L$1004=B16)*'例-数据'!$S$5:$S$1004)))</f>
        <v>3</v>
      </c>
    </row>
    <row r="17">
      <c r="B17" s="48">
        <f>DATE($C$4,11,1)</f>
        <v>47788.0</v>
      </c>
      <c r="C17" s="33">
        <f>COUNTIFS('例-数据'!$M$5:$M$1004,1,'例-数据'!$L$5:$L$1004,B17)</f>
        <v>17</v>
      </c>
      <c r="D17" s="43">
        <f>IF(C17=0,"",COUNTIFS('例-数据'!$M$5:$M$1004,1,'例-数据'!$L$5:$L$1004,B17,'例-数据'!$G$5:$G$1004,"&gt;0")/C17)</f>
        <v>0.529411764705882</v>
      </c>
      <c r="E17" s="44">
        <f>IF(C17=0,"",SUMIFS('例-数据'!$G$5:$G$1004,'例-数据'!$M$5:$M$1004,1,'例-数据'!$L$5:$L$1004,B17)/C17)</f>
        <v>0.407647058823529</v>
      </c>
      <c r="F17" s="44">
        <f>IF(C17=0,0,SUMIFS('例-数据'!$G$5:$G$1004,'例-数据'!$M$5:$M$1004,1,'例-数据'!$L$5:$L$1004,B17))</f>
        <v>6.93</v>
      </c>
      <c r="G17" s="49">
        <f>IF(C17=0,"",SUMIFS('例-数据'!$U$5:$U$1004,'例-数据'!$M$5:$M$1004,1,'例-数据'!$L$5:$L$1004,B17))</f>
        <v>1.02</v>
      </c>
      <c r="H17" s="43">
        <f>IF(C17=0,"",COUNTIFS('例-数据'!$M$5:$M$1004,1,'例-数据'!$L$5:$L$1004,B17,'例-数据'!$I$5:$I$1004,"A")/C17)</f>
        <v>0.352941176470588</v>
      </c>
      <c r="I17" s="33">
        <f>IF(C17=0,"",SUMPRODUCT(MAX(('例-数据'!$M$5:$M$1004=1)*('例-数据'!$L$5:$L$1004=B17)*'例-数据'!$S$5:$S$1004)))</f>
        <v>4</v>
      </c>
    </row>
    <row r="18">
      <c r="B18" s="48">
        <f>DATE($C$4,12,1)</f>
        <v>47818.0</v>
      </c>
      <c r="C18" s="33">
        <f>COUNTIFS('例-数据'!$M$5:$M$1004,1,'例-数据'!$L$5:$L$1004,B18)</f>
        <v>17</v>
      </c>
      <c r="D18" s="43">
        <f>IF(C18=0,"",COUNTIFS('例-数据'!$M$5:$M$1004,1,'例-数据'!$L$5:$L$1004,B18,'例-数据'!$G$5:$G$1004,"&gt;0")/C18)</f>
        <v>0.411764705882353</v>
      </c>
      <c r="E18" s="44">
        <f>IF(C18=0,"",SUMIFS('例-数据'!$G$5:$G$1004,'例-数据'!$M$5:$M$1004,1,'例-数据'!$L$5:$L$1004,B18)/C18)</f>
        <v>-0.211176470588235</v>
      </c>
      <c r="F18" s="44">
        <f>IF(C18=0,0,SUMIFS('例-数据'!$G$5:$G$1004,'例-数据'!$M$5:$M$1004,1,'例-数据'!$L$5:$L$1004,B18))</f>
        <v>-3.59</v>
      </c>
      <c r="G18" s="49">
        <f>IF(C18=0,"",SUMIFS('例-数据'!$U$5:$U$1004,'例-数据'!$M$5:$M$1004,1,'例-数据'!$L$5:$L$1004,B18))</f>
        <v>0.89</v>
      </c>
      <c r="H18" s="43">
        <f>IF(C18=0,"",COUNTIFS('例-数据'!$M$5:$M$1004,1,'例-数据'!$L$5:$L$1004,B18,'例-数据'!$I$5:$I$1004,"A")/C18)</f>
        <v>0.647058823529412</v>
      </c>
      <c r="I18" s="33">
        <f>IF(C18=0,"",SUMPRODUCT(MAX(('例-数据'!$M$5:$M$1004=1)*('例-数据'!$L$5:$L$1004=B18)*'例-数据'!$S$5:$S$1004)))</f>
        <v>7</v>
      </c>
    </row>
    <row r="19">
      <c r="B19" s="22" t="inlineStr">
        <is>
          <t>全年</t>
        </is>
      </c>
      <c r="C19" s="31">
        <f>SUM(C7:C18)</f>
        <v>200</v>
      </c>
      <c r="F19" s="28">
        <f>SUM(F7:F18)</f>
        <v>25.27</v>
      </c>
    </row>
    <row r="20">
      <c r="B20" s="18" t="inlineStr">
        <is>
          <t>* 最长连亏按这个月内平仓的单子算，连亏跨月时会接着上个月数。</t>
        </is>
      </c>
      <c r="C20" s="18" t="n"/>
      <c r="D20" s="18" t="n"/>
      <c r="E20" s="18" t="n"/>
      <c r="F20" s="18" t="n"/>
      <c r="G20" s="18" t="n"/>
      <c r="H20" s="18" t="n"/>
      <c r="I20" s="18" t="n"/>
    </row>
  </sheetData>
  <mergeCells count="4">
    <mergeCell ref="B20:I20"/>
    <mergeCell ref="A2:I2"/>
    <mergeCell ref="A1:F1"/>
    <mergeCell ref="G1:I1"/>
  </mergeCells>
  <conditionalFormatting sqref="E7:F19">
    <cfRule type="cellIs" priority="1" operator="greaterThan" dxfId="0">
      <formula>0</formula>
    </cfRule>
    <cfRule type="cellIs" priority="2" operator="lessThan" dxfId="1">
      <formula>0</formula>
    </cfRule>
  </conditionalFormatting>
  <printOptions horizontalCentered="1"/>
  <pageMargins left="0.35" right="0.35" top="0.45" bottom="0.6" header="0.2" footer="0.25"/>
  <pageSetup orientation="portrait" paperSize="9" fitToHeight="0" fitToWidth="1"/>
  <headerFooter>
    <oddHeader/>
    <oddFooter>&amp;L&amp;"Microsoft YaHei"&amp;8 TradeLearn · XtradingTime 交易内训&amp;C&amp;"Microsoft YaHei"&amp;8 trade1469.com/templates/review-dashboard/?src=tpl-dash&amp;R&amp;"Microsoft YaHei"&amp;8 第 &amp;P 页，共 &amp;N 页</oddFooter>
    <evenHeader/>
    <evenFooter>&amp;L&amp;"Microsoft YaHei"&amp;8 TradeLearn · XtradingTime 交易内训&amp;C&amp;"Microsoft YaHei"&amp;8 trade1469.com/templates/review-dashboard/?src=tpl-dash&amp;R&amp;"Microsoft YaHei"&amp;8 第 &amp;P 页，共 &amp;N 页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TradeLearn · XtradingTime 交易内训</dc:creator>
  <dc:title xmlns:dc="http://purl.org/dc/elements/1.1/">交易复盘看板</dc:title>
  <dc:subject xmlns:dc="http://purl.org/dc/elements/1.1/">交易复盘看板：胜率、期望值、回撤、连亏，按策略、时段、品种分组</dc:subject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2026-10-13T09:36:38Z</dcterms:modified>
  <cp:keywords>交易复盘看板, 交易记录统计, 胜率, 期望值, 回撤, 交易时段绩效</cp:keywords>
</cp:coreProperties>
</file>